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D:\USB Key Back Up Sept 26 2017\2025 Presentations\"/>
    </mc:Choice>
  </mc:AlternateContent>
  <xr:revisionPtr revIDLastSave="0" documentId="13_ncr:1_{109A95FA-7013-43A0-88DA-6843E969A2AA}" xr6:coauthVersionLast="47" xr6:coauthVersionMax="47" xr10:uidLastSave="{00000000-0000-0000-0000-000000000000}"/>
  <bookViews>
    <workbookView xWindow="-110" yWindow="-110" windowWidth="19420" windowHeight="10300" xr2:uid="{3931B38F-C5AA-4D7B-AFE8-E961CCFBF285}"/>
  </bookViews>
  <sheets>
    <sheet name="Example" sheetId="1" r:id="rId1"/>
    <sheet name="Blank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43" i="2" l="1"/>
  <c r="B144" i="2" s="1"/>
  <c r="A135" i="2"/>
  <c r="A136" i="2" s="1"/>
  <c r="A137" i="2" s="1"/>
  <c r="A138" i="2" s="1"/>
  <c r="A133" i="2"/>
  <c r="A128" i="2"/>
  <c r="A129" i="2" s="1"/>
  <c r="A127" i="2"/>
  <c r="E124" i="2"/>
  <c r="C124" i="2"/>
  <c r="B124" i="2"/>
  <c r="A59" i="2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G9" i="2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G36" i="2" s="1"/>
  <c r="G37" i="2" s="1"/>
  <c r="G38" i="2" s="1"/>
  <c r="G39" i="2" s="1"/>
  <c r="G40" i="2" s="1"/>
  <c r="G41" i="2" s="1"/>
  <c r="G7" i="2"/>
  <c r="G8" i="2" s="1"/>
  <c r="G6" i="2"/>
  <c r="D6" i="2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B6" i="2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Q59" i="1"/>
  <c r="Q60" i="1"/>
  <c r="Q61" i="1"/>
  <c r="Q62" i="1"/>
  <c r="Q63" i="1"/>
  <c r="Q64" i="1"/>
  <c r="Q65" i="1"/>
  <c r="Q66" i="1"/>
  <c r="R66" i="1" s="1"/>
  <c r="S66" i="1" s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58" i="1"/>
  <c r="B144" i="1"/>
  <c r="A136" i="1"/>
  <c r="A137" i="1" s="1"/>
  <c r="A138" i="1" s="1"/>
  <c r="A135" i="1"/>
  <c r="I108" i="1"/>
  <c r="J108" i="1"/>
  <c r="L108" i="1" s="1"/>
  <c r="M108" i="1" s="1"/>
  <c r="I109" i="1"/>
  <c r="J109" i="1"/>
  <c r="N108" i="1"/>
  <c r="L109" i="1"/>
  <c r="M109" i="1" s="1"/>
  <c r="N109" i="1"/>
  <c r="A130" i="2" l="1"/>
  <c r="F124" i="2"/>
  <c r="R107" i="1"/>
  <c r="S107" i="1" s="1"/>
  <c r="R108" i="1"/>
  <c r="S108" i="1" s="1"/>
  <c r="R109" i="1"/>
  <c r="S109" i="1" s="1"/>
  <c r="S118" i="2" l="1"/>
  <c r="B143" i="1"/>
  <c r="A133" i="1"/>
  <c r="A127" i="1"/>
  <c r="A128" i="1" s="1"/>
  <c r="A129" i="1" s="1"/>
  <c r="A130" i="1" s="1"/>
  <c r="R67" i="1"/>
  <c r="S67" i="1" s="1"/>
  <c r="R68" i="1"/>
  <c r="R83" i="1"/>
  <c r="R84" i="1"/>
  <c r="R90" i="1"/>
  <c r="R94" i="1"/>
  <c r="R63" i="1"/>
  <c r="R64" i="1"/>
  <c r="R65" i="1"/>
  <c r="R69" i="1"/>
  <c r="R70" i="1"/>
  <c r="R71" i="1"/>
  <c r="R72" i="1"/>
  <c r="R74" i="1"/>
  <c r="R75" i="1"/>
  <c r="R73" i="1"/>
  <c r="R76" i="1"/>
  <c r="R77" i="1"/>
  <c r="R78" i="1"/>
  <c r="R79" i="1"/>
  <c r="R80" i="1"/>
  <c r="R81" i="1"/>
  <c r="R82" i="1"/>
  <c r="R85" i="1"/>
  <c r="R86" i="1"/>
  <c r="R87" i="1"/>
  <c r="R88" i="1"/>
  <c r="R89" i="1"/>
  <c r="R91" i="1"/>
  <c r="R92" i="1"/>
  <c r="R93" i="1"/>
  <c r="R95" i="1"/>
  <c r="R96" i="1"/>
  <c r="R97" i="1"/>
  <c r="R98" i="1"/>
  <c r="R99" i="1"/>
  <c r="R100" i="1"/>
  <c r="R101" i="1"/>
  <c r="R102" i="1"/>
  <c r="R103" i="1"/>
  <c r="R104" i="1"/>
  <c r="R105" i="1"/>
  <c r="R106" i="1"/>
  <c r="N73" i="1"/>
  <c r="N76" i="1"/>
  <c r="N77" i="1"/>
  <c r="N79" i="1"/>
  <c r="N81" i="1"/>
  <c r="N82" i="1"/>
  <c r="N85" i="1"/>
  <c r="N88" i="1"/>
  <c r="N89" i="1"/>
  <c r="N91" i="1"/>
  <c r="N93" i="1"/>
  <c r="N95" i="1"/>
  <c r="N97" i="1"/>
  <c r="N98" i="1"/>
  <c r="N100" i="1"/>
  <c r="N102" i="1"/>
  <c r="N104" i="1"/>
  <c r="N106" i="1"/>
  <c r="I73" i="1"/>
  <c r="J73" i="1" s="1"/>
  <c r="L73" i="1" s="1"/>
  <c r="M73" i="1" s="1"/>
  <c r="I74" i="1"/>
  <c r="J74" i="1" s="1"/>
  <c r="L74" i="1" s="1"/>
  <c r="M74" i="1" s="1"/>
  <c r="I75" i="1"/>
  <c r="J75" i="1" s="1"/>
  <c r="L75" i="1" s="1"/>
  <c r="M75" i="1" s="1"/>
  <c r="I76" i="1"/>
  <c r="J76" i="1" s="1"/>
  <c r="L76" i="1" s="1"/>
  <c r="M76" i="1" s="1"/>
  <c r="I77" i="1"/>
  <c r="J77" i="1" s="1"/>
  <c r="L77" i="1" s="1"/>
  <c r="M77" i="1" s="1"/>
  <c r="I78" i="1"/>
  <c r="J78" i="1" s="1"/>
  <c r="L78" i="1" s="1"/>
  <c r="M78" i="1" s="1"/>
  <c r="I79" i="1"/>
  <c r="J79" i="1" s="1"/>
  <c r="L79" i="1" s="1"/>
  <c r="M79" i="1" s="1"/>
  <c r="I80" i="1"/>
  <c r="J80" i="1" s="1"/>
  <c r="L80" i="1" s="1"/>
  <c r="M80" i="1" s="1"/>
  <c r="I81" i="1"/>
  <c r="J81" i="1" s="1"/>
  <c r="L81" i="1" s="1"/>
  <c r="M81" i="1" s="1"/>
  <c r="I82" i="1"/>
  <c r="J82" i="1" s="1"/>
  <c r="L82" i="1" s="1"/>
  <c r="M82" i="1" s="1"/>
  <c r="I83" i="1"/>
  <c r="J83" i="1" s="1"/>
  <c r="L83" i="1" s="1"/>
  <c r="M83" i="1" s="1"/>
  <c r="I84" i="1"/>
  <c r="J84" i="1" s="1"/>
  <c r="L84" i="1" s="1"/>
  <c r="M84" i="1" s="1"/>
  <c r="I85" i="1"/>
  <c r="J85" i="1" s="1"/>
  <c r="L85" i="1" s="1"/>
  <c r="M85" i="1" s="1"/>
  <c r="I86" i="1"/>
  <c r="J86" i="1" s="1"/>
  <c r="L86" i="1" s="1"/>
  <c r="M86" i="1" s="1"/>
  <c r="I87" i="1"/>
  <c r="J87" i="1" s="1"/>
  <c r="L87" i="1" s="1"/>
  <c r="M87" i="1" s="1"/>
  <c r="I88" i="1"/>
  <c r="J88" i="1" s="1"/>
  <c r="L88" i="1" s="1"/>
  <c r="M88" i="1" s="1"/>
  <c r="I89" i="1"/>
  <c r="J89" i="1" s="1"/>
  <c r="L89" i="1" s="1"/>
  <c r="M89" i="1" s="1"/>
  <c r="I90" i="1"/>
  <c r="J90" i="1" s="1"/>
  <c r="N90" i="1" s="1"/>
  <c r="I91" i="1"/>
  <c r="J91" i="1" s="1"/>
  <c r="L91" i="1" s="1"/>
  <c r="M91" i="1" s="1"/>
  <c r="I92" i="1"/>
  <c r="J92" i="1" s="1"/>
  <c r="N92" i="1" s="1"/>
  <c r="I93" i="1"/>
  <c r="J93" i="1" s="1"/>
  <c r="L93" i="1" s="1"/>
  <c r="M93" i="1" s="1"/>
  <c r="I94" i="1"/>
  <c r="J94" i="1" s="1"/>
  <c r="N94" i="1" s="1"/>
  <c r="I95" i="1"/>
  <c r="J95" i="1" s="1"/>
  <c r="L95" i="1" s="1"/>
  <c r="M95" i="1" s="1"/>
  <c r="I96" i="1"/>
  <c r="J96" i="1" s="1"/>
  <c r="L96" i="1" s="1"/>
  <c r="M96" i="1" s="1"/>
  <c r="I97" i="1"/>
  <c r="J97" i="1" s="1"/>
  <c r="L97" i="1" s="1"/>
  <c r="M97" i="1" s="1"/>
  <c r="I98" i="1"/>
  <c r="J98" i="1" s="1"/>
  <c r="L98" i="1" s="1"/>
  <c r="M98" i="1" s="1"/>
  <c r="I99" i="1"/>
  <c r="J99" i="1" s="1"/>
  <c r="L99" i="1" s="1"/>
  <c r="M99" i="1" s="1"/>
  <c r="I100" i="1"/>
  <c r="J100" i="1" s="1"/>
  <c r="L100" i="1" s="1"/>
  <c r="M100" i="1" s="1"/>
  <c r="I101" i="1"/>
  <c r="J101" i="1"/>
  <c r="L101" i="1" s="1"/>
  <c r="M101" i="1" s="1"/>
  <c r="I102" i="1"/>
  <c r="J102" i="1" s="1"/>
  <c r="L102" i="1" s="1"/>
  <c r="M102" i="1" s="1"/>
  <c r="I103" i="1"/>
  <c r="J103" i="1" s="1"/>
  <c r="L103" i="1" s="1"/>
  <c r="M103" i="1" s="1"/>
  <c r="I104" i="1"/>
  <c r="J104" i="1" s="1"/>
  <c r="L104" i="1" s="1"/>
  <c r="M104" i="1" s="1"/>
  <c r="I105" i="1"/>
  <c r="J105" i="1" s="1"/>
  <c r="I106" i="1"/>
  <c r="J106" i="1" s="1"/>
  <c r="L106" i="1" s="1"/>
  <c r="M106" i="1" s="1"/>
  <c r="I107" i="1"/>
  <c r="J107" i="1" s="1"/>
  <c r="N107" i="1" s="1"/>
  <c r="R62" i="1"/>
  <c r="R61" i="1"/>
  <c r="N67" i="1"/>
  <c r="N68" i="1"/>
  <c r="I67" i="1"/>
  <c r="J67" i="1" s="1"/>
  <c r="L67" i="1" s="1"/>
  <c r="M67" i="1" s="1"/>
  <c r="I68" i="1"/>
  <c r="J68" i="1" s="1"/>
  <c r="L68" i="1" s="1"/>
  <c r="M68" i="1" s="1"/>
  <c r="I69" i="1"/>
  <c r="J69" i="1" s="1"/>
  <c r="L69" i="1" s="1"/>
  <c r="M69" i="1" s="1"/>
  <c r="I70" i="1"/>
  <c r="J70" i="1" s="1"/>
  <c r="L70" i="1" s="1"/>
  <c r="M70" i="1" s="1"/>
  <c r="I71" i="1"/>
  <c r="J71" i="1" s="1"/>
  <c r="L71" i="1" s="1"/>
  <c r="M71" i="1" s="1"/>
  <c r="I72" i="1"/>
  <c r="J72" i="1" s="1"/>
  <c r="I66" i="1"/>
  <c r="J66" i="1" s="1"/>
  <c r="L66" i="1" s="1"/>
  <c r="M66" i="1" s="1"/>
  <c r="I65" i="1"/>
  <c r="J65" i="1" s="1"/>
  <c r="I64" i="1"/>
  <c r="J64" i="1" s="1"/>
  <c r="I63" i="1"/>
  <c r="J63" i="1" s="1"/>
  <c r="L63" i="1" s="1"/>
  <c r="M63" i="1" s="1"/>
  <c r="I61" i="1"/>
  <c r="J61" i="1" s="1"/>
  <c r="L61" i="1" s="1"/>
  <c r="M61" i="1" s="1"/>
  <c r="I62" i="1"/>
  <c r="J62" i="1" s="1"/>
  <c r="L62" i="1" s="1"/>
  <c r="M62" i="1" s="1"/>
  <c r="B147" i="2" l="1"/>
  <c r="B150" i="2" s="1"/>
  <c r="B153" i="2" s="1"/>
  <c r="E127" i="2"/>
  <c r="D127" i="2"/>
  <c r="C127" i="2"/>
  <c r="B138" i="2"/>
  <c r="B127" i="2"/>
  <c r="B137" i="2"/>
  <c r="E126" i="2"/>
  <c r="B136" i="2"/>
  <c r="D126" i="2"/>
  <c r="C126" i="2"/>
  <c r="B135" i="2"/>
  <c r="B134" i="2"/>
  <c r="E128" i="2"/>
  <c r="B126" i="2"/>
  <c r="D129" i="2"/>
  <c r="B129" i="2"/>
  <c r="C129" i="2"/>
  <c r="E129" i="2"/>
  <c r="C128" i="2"/>
  <c r="E130" i="2"/>
  <c r="D128" i="2"/>
  <c r="B128" i="2"/>
  <c r="B130" i="2"/>
  <c r="F126" i="2"/>
  <c r="F127" i="2"/>
  <c r="F130" i="2"/>
  <c r="F129" i="2"/>
  <c r="F128" i="2"/>
  <c r="D130" i="2"/>
  <c r="C130" i="2"/>
  <c r="N84" i="1"/>
  <c r="S84" i="1" s="1"/>
  <c r="N75" i="1"/>
  <c r="S73" i="1"/>
  <c r="S98" i="1"/>
  <c r="S82" i="1"/>
  <c r="N101" i="1"/>
  <c r="S101" i="1" s="1"/>
  <c r="L94" i="1"/>
  <c r="M94" i="1" s="1"/>
  <c r="S85" i="1"/>
  <c r="S76" i="1"/>
  <c r="S91" i="1"/>
  <c r="S97" i="1"/>
  <c r="S89" i="1"/>
  <c r="S79" i="1"/>
  <c r="S95" i="1"/>
  <c r="S68" i="1"/>
  <c r="S102" i="1"/>
  <c r="S93" i="1"/>
  <c r="S88" i="1"/>
  <c r="S81" i="1"/>
  <c r="L90" i="1"/>
  <c r="M90" i="1" s="1"/>
  <c r="S90" i="1" s="1"/>
  <c r="S77" i="1"/>
  <c r="S94" i="1"/>
  <c r="S104" i="1"/>
  <c r="S75" i="1"/>
  <c r="S100" i="1"/>
  <c r="S106" i="1"/>
  <c r="N83" i="1"/>
  <c r="S83" i="1" s="1"/>
  <c r="N74" i="1"/>
  <c r="N103" i="1"/>
  <c r="S103" i="1" s="1"/>
  <c r="N99" i="1"/>
  <c r="S99" i="1" s="1"/>
  <c r="S74" i="1"/>
  <c r="L107" i="1"/>
  <c r="M107" i="1" s="1"/>
  <c r="L105" i="1"/>
  <c r="M105" i="1" s="1"/>
  <c r="S105" i="1" s="1"/>
  <c r="N105" i="1"/>
  <c r="N96" i="1"/>
  <c r="S96" i="1" s="1"/>
  <c r="L92" i="1"/>
  <c r="M92" i="1" s="1"/>
  <c r="S92" i="1" s="1"/>
  <c r="N87" i="1"/>
  <c r="S87" i="1" s="1"/>
  <c r="N86" i="1"/>
  <c r="S86" i="1" s="1"/>
  <c r="N80" i="1"/>
  <c r="S80" i="1" s="1"/>
  <c r="N78" i="1"/>
  <c r="S78" i="1" s="1"/>
  <c r="N61" i="1"/>
  <c r="S61" i="1" s="1"/>
  <c r="N66" i="1"/>
  <c r="N71" i="1"/>
  <c r="S71" i="1" s="1"/>
  <c r="L64" i="1"/>
  <c r="M64" i="1" s="1"/>
  <c r="N64" i="1"/>
  <c r="N72" i="1"/>
  <c r="L72" i="1"/>
  <c r="M72" i="1" s="1"/>
  <c r="S72" i="1" s="1"/>
  <c r="L65" i="1"/>
  <c r="M65" i="1" s="1"/>
  <c r="N65" i="1"/>
  <c r="N70" i="1"/>
  <c r="S70" i="1" s="1"/>
  <c r="N63" i="1"/>
  <c r="S63" i="1" s="1"/>
  <c r="N69" i="1"/>
  <c r="S69" i="1" s="1"/>
  <c r="N62" i="1"/>
  <c r="S62" i="1" s="1"/>
  <c r="R60" i="1"/>
  <c r="R58" i="1"/>
  <c r="R59" i="1"/>
  <c r="I60" i="1"/>
  <c r="J60" i="1" s="1"/>
  <c r="I59" i="1"/>
  <c r="J59" i="1" s="1"/>
  <c r="E124" i="1"/>
  <c r="C124" i="1"/>
  <c r="A59" i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S65" i="1" l="1"/>
  <c r="S64" i="1"/>
  <c r="F124" i="1"/>
  <c r="B124" i="1"/>
  <c r="A109" i="1"/>
  <c r="A110" i="1" s="1"/>
  <c r="A111" i="1" s="1"/>
  <c r="A112" i="1" s="1"/>
  <c r="A113" i="1" s="1"/>
  <c r="A114" i="1" s="1"/>
  <c r="A115" i="1" s="1"/>
  <c r="A116" i="1" s="1"/>
  <c r="N59" i="1"/>
  <c r="L59" i="1"/>
  <c r="M59" i="1" s="1"/>
  <c r="L60" i="1"/>
  <c r="M60" i="1" s="1"/>
  <c r="N60" i="1"/>
  <c r="I58" i="1"/>
  <c r="J58" i="1" s="1"/>
  <c r="L58" i="1" s="1"/>
  <c r="M58" i="1" s="1"/>
  <c r="S59" i="1" l="1"/>
  <c r="S60" i="1"/>
  <c r="N58" i="1"/>
  <c r="S58" i="1" s="1"/>
  <c r="S118" i="1" l="1"/>
  <c r="A117" i="1"/>
  <c r="B6" i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D6" i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G6" i="1"/>
  <c r="G7" i="1" s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B134" i="1" l="1"/>
  <c r="B147" i="1"/>
  <c r="F128" i="1"/>
  <c r="D126" i="1"/>
  <c r="C128" i="1"/>
  <c r="D127" i="1"/>
  <c r="D128" i="1"/>
  <c r="F130" i="1"/>
  <c r="F127" i="1"/>
  <c r="D130" i="1"/>
  <c r="F129" i="1"/>
  <c r="C130" i="1"/>
  <c r="C127" i="1"/>
  <c r="B129" i="1"/>
  <c r="D129" i="1"/>
  <c r="E128" i="1"/>
  <c r="E126" i="1"/>
  <c r="E130" i="1"/>
  <c r="F126" i="1"/>
  <c r="B127" i="1"/>
  <c r="E127" i="1"/>
  <c r="C129" i="1"/>
  <c r="E129" i="1"/>
  <c r="B130" i="1"/>
  <c r="C126" i="1"/>
  <c r="B135" i="1"/>
  <c r="B136" i="1"/>
  <c r="B137" i="1"/>
  <c r="B138" i="1"/>
  <c r="B128" i="1"/>
  <c r="B126" i="1"/>
  <c r="B150" i="1" l="1"/>
  <c r="B153" i="1" s="1"/>
</calcChain>
</file>

<file path=xl/sharedStrings.xml><?xml version="1.0" encoding="utf-8"?>
<sst xmlns="http://schemas.openxmlformats.org/spreadsheetml/2006/main" count="591" uniqueCount="167">
  <si>
    <t xml:space="preserve">Month </t>
  </si>
  <si>
    <t>Day</t>
  </si>
  <si>
    <t xml:space="preserve">Operation </t>
  </si>
  <si>
    <t>Size</t>
  </si>
  <si>
    <t>Field Eff. (%)</t>
  </si>
  <si>
    <t>Unit</t>
  </si>
  <si>
    <t>Tractor HP</t>
  </si>
  <si>
    <t>Speed  (MPH)</t>
  </si>
  <si>
    <t>Time Over</t>
  </si>
  <si>
    <t xml:space="preserve">Input </t>
  </si>
  <si>
    <t>Input Price</t>
  </si>
  <si>
    <t>--</t>
  </si>
  <si>
    <t xml:space="preserve">January </t>
  </si>
  <si>
    <t>cwt</t>
  </si>
  <si>
    <t xml:space="preserve">February </t>
  </si>
  <si>
    <t>acre</t>
  </si>
  <si>
    <t>March</t>
  </si>
  <si>
    <t>April</t>
  </si>
  <si>
    <t>May</t>
  </si>
  <si>
    <t>June</t>
  </si>
  <si>
    <t>July</t>
  </si>
  <si>
    <t xml:space="preserve">August </t>
  </si>
  <si>
    <t>September</t>
  </si>
  <si>
    <t>October</t>
  </si>
  <si>
    <t>November</t>
  </si>
  <si>
    <t xml:space="preserve">December </t>
  </si>
  <si>
    <t>Lime spread</t>
  </si>
  <si>
    <t>Disk</t>
  </si>
  <si>
    <t>Middle buster</t>
  </si>
  <si>
    <t>Hipper</t>
  </si>
  <si>
    <t>Planter</t>
  </si>
  <si>
    <t>Seed</t>
  </si>
  <si>
    <t>Labor</t>
  </si>
  <si>
    <t>hour</t>
  </si>
  <si>
    <t>pint</t>
  </si>
  <si>
    <t>foot</t>
  </si>
  <si>
    <t>pound</t>
  </si>
  <si>
    <t xml:space="preserve">ounce </t>
  </si>
  <si>
    <t>quart</t>
  </si>
  <si>
    <t>ton</t>
  </si>
  <si>
    <t>Spray boom</t>
  </si>
  <si>
    <t>Cultivator</t>
  </si>
  <si>
    <t xml:space="preserve">Trailer </t>
  </si>
  <si>
    <t>Pickup truck</t>
  </si>
  <si>
    <t xml:space="preserve">Shredder </t>
  </si>
  <si>
    <t xml:space="preserve">Lime </t>
  </si>
  <si>
    <t>Labor (field)</t>
  </si>
  <si>
    <t>Labor (harvest)</t>
  </si>
  <si>
    <t>N fertilizer</t>
  </si>
  <si>
    <t>P fertilizer</t>
  </si>
  <si>
    <t>K fertilizer</t>
  </si>
  <si>
    <t>Thiodan</t>
  </si>
  <si>
    <t>Curbit</t>
  </si>
  <si>
    <t>Quadris</t>
  </si>
  <si>
    <t>Poast</t>
  </si>
  <si>
    <t>Crop Oil (surfactant)</t>
  </si>
  <si>
    <t>Sevin</t>
  </si>
  <si>
    <t>Ridomil</t>
  </si>
  <si>
    <t>Bravo</t>
  </si>
  <si>
    <t>ounce</t>
  </si>
  <si>
    <t>Fuel Price ($/gal)</t>
  </si>
  <si>
    <t>Labor Rate ($/hr)</t>
  </si>
  <si>
    <t>Estd.</t>
  </si>
  <si>
    <t>Fuel</t>
  </si>
  <si>
    <t>Operation</t>
  </si>
  <si>
    <t>Implement</t>
  </si>
  <si>
    <t>Tractor</t>
  </si>
  <si>
    <t>Field</t>
  </si>
  <si>
    <t>Field Eff.</t>
  </si>
  <si>
    <t>Perf. Rate</t>
  </si>
  <si>
    <t>Times</t>
  </si>
  <si>
    <t>Use</t>
  </si>
  <si>
    <t>Cost</t>
  </si>
  <si>
    <t>Number</t>
  </si>
  <si>
    <t>Month</t>
  </si>
  <si>
    <t>Operation/Field Activity</t>
  </si>
  <si>
    <t>Size (FT)</t>
  </si>
  <si>
    <t>Size (HP)</t>
  </si>
  <si>
    <t>Speed (MPH)</t>
  </si>
  <si>
    <t>(%)</t>
  </si>
  <si>
    <t>(Ac/Hr)</t>
  </si>
  <si>
    <t>(Hr/Ac)</t>
  </si>
  <si>
    <t>Over</t>
  </si>
  <si>
    <t>(gal/A)</t>
  </si>
  <si>
    <t>($/A)</t>
  </si>
  <si>
    <t>Applied</t>
  </si>
  <si>
    <t>(Qty/Ac)</t>
  </si>
  <si>
    <t>($/Unit)</t>
  </si>
  <si>
    <t>($/Ac)</t>
  </si>
  <si>
    <t>Fertilizer application</t>
  </si>
  <si>
    <t xml:space="preserve">Total </t>
  </si>
  <si>
    <t>Direct</t>
  </si>
  <si>
    <t xml:space="preserve">Cost </t>
  </si>
  <si>
    <t xml:space="preserve">Input  </t>
  </si>
  <si>
    <t>Price</t>
  </si>
  <si>
    <t>Rate</t>
  </si>
  <si>
    <t xml:space="preserve">Operating  </t>
  </si>
  <si>
    <t>Input</t>
  </si>
  <si>
    <t>thousand</t>
  </si>
  <si>
    <t>TOTAL</t>
  </si>
  <si>
    <t>--- net returns per acre ---</t>
  </si>
  <si>
    <t xml:space="preserve">Plastic layer </t>
  </si>
  <si>
    <t>Plastic</t>
  </si>
  <si>
    <t>Irrg. Pipe</t>
  </si>
  <si>
    <t>Transplant plugs</t>
  </si>
  <si>
    <t>roll</t>
  </si>
  <si>
    <t xml:space="preserve">hundred </t>
  </si>
  <si>
    <t>Command</t>
  </si>
  <si>
    <t>Thionex</t>
  </si>
  <si>
    <t>Capture</t>
  </si>
  <si>
    <t>Treflan</t>
  </si>
  <si>
    <t>Coulter</t>
  </si>
  <si>
    <t>Irrigate</t>
  </si>
  <si>
    <t>Irrigation water</t>
  </si>
  <si>
    <t>hundred</t>
  </si>
  <si>
    <t>Strategy</t>
  </si>
  <si>
    <t xml:space="preserve">Assail </t>
  </si>
  <si>
    <t>Brigade</t>
  </si>
  <si>
    <t>Pallets</t>
  </si>
  <si>
    <t>each</t>
  </si>
  <si>
    <t>Amm. Sulfate fertilizer</t>
  </si>
  <si>
    <t>rows above this line will be hidden</t>
  </si>
  <si>
    <t>Non-listed Chemical</t>
  </si>
  <si>
    <t>Packout percent</t>
  </si>
  <si>
    <t>Total market weight</t>
  </si>
  <si>
    <t xml:space="preserve">Sales revenue </t>
  </si>
  <si>
    <t xml:space="preserve">Direct in-field costs </t>
  </si>
  <si>
    <t>Broker fee per lb</t>
  </si>
  <si>
    <t>Fixed costs per ac</t>
  </si>
  <si>
    <t>Total specified costs</t>
  </si>
  <si>
    <t xml:space="preserve">Returns </t>
  </si>
  <si>
    <r>
      <t xml:space="preserve">Cells that containing </t>
    </r>
    <r>
      <rPr>
        <b/>
        <i/>
        <sz val="11"/>
        <color rgb="FF0070C0"/>
        <rFont val="Aptos Narrow"/>
        <family val="2"/>
        <scheme val="minor"/>
      </rPr>
      <t>blue text</t>
    </r>
    <r>
      <rPr>
        <b/>
        <i/>
        <sz val="11"/>
        <color theme="1"/>
        <rFont val="Aptos Narrow"/>
        <family val="2"/>
        <scheme val="minor"/>
      </rPr>
      <t xml:space="preserve"> can be changed by the grower. Field activity list contains drop down menus for input usage and summation of the total costs per acre. </t>
    </r>
  </si>
  <si>
    <r>
      <t xml:space="preserve">Cells that containing </t>
    </r>
    <r>
      <rPr>
        <b/>
        <i/>
        <sz val="11"/>
        <color rgb="FF0070C0"/>
        <rFont val="Aptos Narrow"/>
        <family val="2"/>
        <scheme val="minor"/>
      </rPr>
      <t>blue text</t>
    </r>
    <r>
      <rPr>
        <b/>
        <i/>
        <sz val="11"/>
        <color theme="1"/>
        <rFont val="Aptos Narrow"/>
        <family val="2"/>
        <scheme val="minor"/>
      </rPr>
      <t xml:space="preserve"> can be changed by the grower. </t>
    </r>
  </si>
  <si>
    <t>Harrow</t>
  </si>
  <si>
    <t>Ditcher</t>
  </si>
  <si>
    <t>Row Shaper</t>
  </si>
  <si>
    <t>Hole puncher (1 row)</t>
  </si>
  <si>
    <t>Drip irrg. pipe</t>
  </si>
  <si>
    <t>Watermelon Seed</t>
  </si>
  <si>
    <t xml:space="preserve">Captan </t>
  </si>
  <si>
    <t>Gramoxone</t>
  </si>
  <si>
    <t>Lorsban</t>
  </si>
  <si>
    <t>Elevate</t>
  </si>
  <si>
    <t>Nova</t>
  </si>
  <si>
    <t>Agrimek</t>
  </si>
  <si>
    <t>Rally</t>
  </si>
  <si>
    <t>Brigade WSB</t>
  </si>
  <si>
    <t>Aliette</t>
  </si>
  <si>
    <t>Princep</t>
  </si>
  <si>
    <t>Kocide</t>
  </si>
  <si>
    <t>Switch</t>
  </si>
  <si>
    <t>Pristine</t>
  </si>
  <si>
    <t>Watermelon plugs</t>
  </si>
  <si>
    <t>Strawberry Plugs</t>
  </si>
  <si>
    <t>Flats</t>
  </si>
  <si>
    <t>Strawberry Cost Estimate for Field Activities (on a $ per-acre basis)</t>
  </si>
  <si>
    <t>Price per flat</t>
  </si>
  <si>
    <t>Yield flats per acre</t>
  </si>
  <si>
    <t>Cost per flat</t>
  </si>
  <si>
    <t>Total costs per acre of strawberry production</t>
  </si>
  <si>
    <t>Estimated returns from strawberry production ($ per acre)</t>
  </si>
  <si>
    <t>Breakeven selling price needed (per lb) given the cost to produce strawberries</t>
  </si>
  <si>
    <t>Net returns per acre for varying yields per acre (flats) and prices per unit (flat)</t>
  </si>
  <si>
    <t xml:space="preserve">The grower will use this interface to enter production costs per acre. </t>
  </si>
  <si>
    <t xml:space="preserve">Application </t>
  </si>
  <si>
    <t>Yields and revenue from strawberry production</t>
  </si>
  <si>
    <t>Total harvest weight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</si>
</sst>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"/>
    <numFmt numFmtId="165" formatCode="&quot;$&quot;#,##0.00"/>
    <numFmt numFmtId="166" formatCode="&quot;$&quot;#,##0.000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1"/>
      <color rgb="FF0070C0"/>
      <name val="Aptos Narrow"/>
      <family val="2"/>
      <scheme val="minor"/>
    </font>
    <font>
      <sz val="8"/>
      <name val="Aptos Narrow"/>
      <family val="2"/>
      <scheme val="minor"/>
    </font>
    <font>
      <i/>
      <sz val="11"/>
      <color rgb="FFFF0000"/>
      <name val="Aptos Narrow"/>
      <family val="2"/>
      <scheme val="minor"/>
    </font>
    <font>
      <b/>
      <i/>
      <sz val="11"/>
      <color rgb="FF0070C0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9" fontId="0" fillId="0" borderId="0" xfId="2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44" fontId="0" fillId="0" borderId="0" xfId="1" applyFont="1"/>
    <xf numFmtId="0" fontId="3" fillId="0" borderId="3" xfId="0" applyFont="1" applyBorder="1" applyAlignment="1">
      <alignment horizontal="center"/>
    </xf>
    <xf numFmtId="0" fontId="2" fillId="0" borderId="0" xfId="0" applyFont="1"/>
    <xf numFmtId="165" fontId="5" fillId="0" borderId="2" xfId="0" applyNumberFormat="1" applyFont="1" applyBorder="1" applyAlignment="1">
      <alignment horizontal="center"/>
    </xf>
    <xf numFmtId="0" fontId="0" fillId="0" borderId="3" xfId="0" applyBorder="1" applyAlignment="1">
      <alignment horizontal="center"/>
    </xf>
    <xf numFmtId="9" fontId="0" fillId="0" borderId="3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165" fontId="0" fillId="0" borderId="3" xfId="0" applyNumberFormat="1" applyBorder="1" applyAlignment="1">
      <alignment horizontal="center"/>
    </xf>
    <xf numFmtId="0" fontId="0" fillId="2" borderId="0" xfId="0" applyFill="1"/>
    <xf numFmtId="9" fontId="0" fillId="2" borderId="0" xfId="2" applyFont="1" applyFill="1" applyAlignment="1">
      <alignment horizontal="center"/>
    </xf>
    <xf numFmtId="0" fontId="7" fillId="0" borderId="0" xfId="0" applyFont="1"/>
    <xf numFmtId="44" fontId="0" fillId="0" borderId="0" xfId="0" applyNumberFormat="1"/>
    <xf numFmtId="0" fontId="10" fillId="0" borderId="0" xfId="0" applyFont="1"/>
    <xf numFmtId="2" fontId="5" fillId="0" borderId="3" xfId="0" applyNumberFormat="1" applyFont="1" applyBorder="1" applyAlignment="1">
      <alignment horizontal="center"/>
    </xf>
    <xf numFmtId="165" fontId="0" fillId="3" borderId="2" xfId="0" applyNumberFormat="1" applyFill="1" applyBorder="1" applyAlignment="1">
      <alignment horizontal="center"/>
    </xf>
    <xf numFmtId="165" fontId="5" fillId="3" borderId="2" xfId="0" applyNumberFormat="1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3" fontId="0" fillId="3" borderId="2" xfId="0" applyNumberFormat="1" applyFill="1" applyBorder="1" applyAlignment="1">
      <alignment horizontal="center"/>
    </xf>
    <xf numFmtId="166" fontId="0" fillId="3" borderId="2" xfId="0" applyNumberFormat="1" applyFill="1" applyBorder="1" applyAlignment="1">
      <alignment horizontal="center"/>
    </xf>
    <xf numFmtId="3" fontId="5" fillId="3" borderId="2" xfId="0" applyNumberFormat="1" applyFont="1" applyFill="1" applyBorder="1" applyAlignment="1">
      <alignment horizontal="center"/>
    </xf>
    <xf numFmtId="9" fontId="5" fillId="3" borderId="2" xfId="2" applyFont="1" applyFill="1" applyBorder="1" applyAlignment="1">
      <alignment horizontal="center"/>
    </xf>
    <xf numFmtId="0" fontId="0" fillId="0" borderId="1" xfId="0" applyBorder="1"/>
    <xf numFmtId="0" fontId="7" fillId="0" borderId="4" xfId="0" applyFont="1" applyBorder="1"/>
    <xf numFmtId="0" fontId="0" fillId="0" borderId="5" xfId="0" applyBorder="1"/>
    <xf numFmtId="0" fontId="0" fillId="0" borderId="6" xfId="0" applyBorder="1"/>
    <xf numFmtId="0" fontId="9" fillId="0" borderId="7" xfId="0" applyFont="1" applyBorder="1"/>
    <xf numFmtId="0" fontId="0" fillId="0" borderId="8" xfId="0" applyBorder="1"/>
    <xf numFmtId="0" fontId="0" fillId="0" borderId="7" xfId="0" applyBorder="1"/>
    <xf numFmtId="0" fontId="3" fillId="0" borderId="0" xfId="0" applyFont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7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0" fillId="0" borderId="7" xfId="0" applyBorder="1" applyAlignment="1">
      <alignment horizontal="center"/>
    </xf>
    <xf numFmtId="9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5" fillId="0" borderId="0" xfId="0" applyNumberFormat="1" applyFont="1" applyAlignment="1">
      <alignment horizontal="center"/>
    </xf>
    <xf numFmtId="165" fontId="0" fillId="0" borderId="8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165" fontId="0" fillId="0" borderId="10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0" fontId="0" fillId="3" borderId="7" xfId="0" applyFill="1" applyBorder="1"/>
    <xf numFmtId="0" fontId="0" fillId="3" borderId="0" xfId="0" applyFill="1"/>
    <xf numFmtId="0" fontId="0" fillId="3" borderId="8" xfId="0" applyFill="1" applyBorder="1"/>
    <xf numFmtId="0" fontId="9" fillId="3" borderId="7" xfId="0" applyFont="1" applyFill="1" applyBorder="1"/>
    <xf numFmtId="0" fontId="2" fillId="3" borderId="7" xfId="0" applyFont="1" applyFill="1" applyBorder="1"/>
    <xf numFmtId="0" fontId="0" fillId="3" borderId="13" xfId="0" applyFill="1" applyBorder="1" applyAlignment="1">
      <alignment horizontal="center"/>
    </xf>
    <xf numFmtId="0" fontId="5" fillId="3" borderId="13" xfId="0" applyFont="1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165" fontId="0" fillId="3" borderId="0" xfId="0" applyNumberFormat="1" applyFill="1" applyAlignment="1">
      <alignment horizontal="center"/>
    </xf>
    <xf numFmtId="3" fontId="0" fillId="3" borderId="13" xfId="0" applyNumberFormat="1" applyFill="1" applyBorder="1" applyAlignment="1">
      <alignment horizontal="center"/>
    </xf>
    <xf numFmtId="0" fontId="0" fillId="3" borderId="13" xfId="0" applyFill="1" applyBorder="1"/>
    <xf numFmtId="0" fontId="0" fillId="3" borderId="14" xfId="0" applyFill="1" applyBorder="1"/>
    <xf numFmtId="0" fontId="0" fillId="3" borderId="15" xfId="0" applyFill="1" applyBorder="1"/>
    <xf numFmtId="0" fontId="0" fillId="3" borderId="16" xfId="0" applyFill="1" applyBorder="1"/>
    <xf numFmtId="0" fontId="0" fillId="3" borderId="0" xfId="0" applyFill="1" applyAlignment="1">
      <alignment horizontal="center"/>
    </xf>
    <xf numFmtId="0" fontId="0" fillId="3" borderId="2" xfId="0" quotePrefix="1" applyFill="1" applyBorder="1" applyAlignment="1">
      <alignment horizontal="center"/>
    </xf>
    <xf numFmtId="0" fontId="0" fillId="3" borderId="2" xfId="0" applyFill="1" applyBorder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1B7BB-D25D-4567-9A84-6219B9F391D2}">
  <sheetPr>
    <pageSetUpPr fitToPage="1"/>
  </sheetPr>
  <dimension ref="A1:T154"/>
  <sheetViews>
    <sheetView tabSelected="1" topLeftCell="A52" workbookViewId="0">
      <selection activeCell="D55" sqref="D55"/>
    </sheetView>
  </sheetViews>
  <sheetFormatPr defaultRowHeight="14.5" x14ac:dyDescent="0.35"/>
  <cols>
    <col min="1" max="1" width="17.26953125" customWidth="1"/>
    <col min="2" max="2" width="13.7265625" customWidth="1"/>
    <col min="3" max="3" width="21.453125" customWidth="1"/>
    <col min="4" max="4" width="28.1796875" customWidth="1"/>
    <col min="5" max="5" width="13.54296875" customWidth="1"/>
    <col min="6" max="6" width="14.453125" customWidth="1"/>
    <col min="7" max="8" width="17" customWidth="1"/>
    <col min="9" max="9" width="19.453125" customWidth="1"/>
    <col min="10" max="10" width="23.453125" customWidth="1"/>
    <col min="11" max="11" width="15.26953125" customWidth="1"/>
    <col min="12" max="12" width="13.26953125" customWidth="1"/>
    <col min="15" max="15" width="24.54296875" customWidth="1"/>
    <col min="16" max="16" width="13.26953125" customWidth="1"/>
    <col min="17" max="17" width="11.1796875" customWidth="1"/>
    <col min="18" max="18" width="11.453125" customWidth="1"/>
    <col min="19" max="19" width="13.26953125" customWidth="1"/>
  </cols>
  <sheetData>
    <row r="1" spans="1:12" x14ac:dyDescent="0.35">
      <c r="A1" s="9" t="s">
        <v>155</v>
      </c>
    </row>
    <row r="2" spans="1:12" x14ac:dyDescent="0.35">
      <c r="D2" s="1"/>
    </row>
    <row r="3" spans="1:12" x14ac:dyDescent="0.3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5</v>
      </c>
      <c r="L3" s="2" t="s">
        <v>10</v>
      </c>
    </row>
    <row r="4" spans="1:12" x14ac:dyDescent="0.35">
      <c r="A4" s="3" t="s">
        <v>11</v>
      </c>
      <c r="B4" s="3" t="s">
        <v>11</v>
      </c>
      <c r="C4" s="3" t="s">
        <v>11</v>
      </c>
      <c r="D4" s="3" t="s">
        <v>11</v>
      </c>
      <c r="E4" s="3" t="s">
        <v>11</v>
      </c>
      <c r="F4" s="3" t="s">
        <v>11</v>
      </c>
      <c r="G4" s="3" t="s">
        <v>11</v>
      </c>
      <c r="H4" s="3" t="s">
        <v>11</v>
      </c>
      <c r="I4" s="3" t="s">
        <v>11</v>
      </c>
      <c r="J4" s="3" t="s">
        <v>11</v>
      </c>
      <c r="K4" s="3" t="s">
        <v>11</v>
      </c>
      <c r="L4" s="3" t="s">
        <v>11</v>
      </c>
    </row>
    <row r="5" spans="1:12" x14ac:dyDescent="0.35">
      <c r="A5" s="1" t="s">
        <v>12</v>
      </c>
      <c r="B5" s="1">
        <v>1</v>
      </c>
      <c r="C5" t="s">
        <v>111</v>
      </c>
      <c r="D5">
        <v>2</v>
      </c>
      <c r="E5" s="4">
        <v>0.7</v>
      </c>
      <c r="F5" s="1" t="s">
        <v>13</v>
      </c>
      <c r="G5" s="1">
        <v>20</v>
      </c>
      <c r="H5" s="1">
        <v>1</v>
      </c>
      <c r="I5" s="5">
        <v>0</v>
      </c>
      <c r="J5" t="s">
        <v>144</v>
      </c>
      <c r="K5" t="s">
        <v>59</v>
      </c>
      <c r="L5" s="18">
        <v>3.59</v>
      </c>
    </row>
    <row r="6" spans="1:12" x14ac:dyDescent="0.35">
      <c r="A6" s="1" t="s">
        <v>14</v>
      </c>
      <c r="B6" s="1">
        <f t="shared" ref="B6:B35" si="0">B5+1</f>
        <v>2</v>
      </c>
      <c r="C6" t="s">
        <v>41</v>
      </c>
      <c r="D6">
        <f t="shared" ref="D6:D43" si="1">D5+1</f>
        <v>3</v>
      </c>
      <c r="E6" s="4">
        <v>0.7</v>
      </c>
      <c r="F6" s="1" t="s">
        <v>35</v>
      </c>
      <c r="G6" s="1">
        <f t="shared" ref="G6:G41" si="2">G5+5</f>
        <v>25</v>
      </c>
      <c r="H6" s="1">
        <v>2</v>
      </c>
      <c r="I6" s="5">
        <v>1</v>
      </c>
      <c r="J6" t="s">
        <v>147</v>
      </c>
      <c r="K6" t="s">
        <v>59</v>
      </c>
      <c r="L6" s="18">
        <v>1.21</v>
      </c>
    </row>
    <row r="7" spans="1:12" x14ac:dyDescent="0.35">
      <c r="A7" s="1" t="s">
        <v>16</v>
      </c>
      <c r="B7" s="1">
        <f t="shared" si="0"/>
        <v>3</v>
      </c>
      <c r="C7" t="s">
        <v>27</v>
      </c>
      <c r="D7">
        <f t="shared" si="1"/>
        <v>4</v>
      </c>
      <c r="E7" s="4">
        <v>0.7</v>
      </c>
      <c r="F7" s="1" t="s">
        <v>15</v>
      </c>
      <c r="G7" s="1">
        <f t="shared" si="2"/>
        <v>30</v>
      </c>
      <c r="H7" s="1">
        <v>3</v>
      </c>
      <c r="I7" s="5">
        <v>2</v>
      </c>
      <c r="J7" s="6" t="s">
        <v>120</v>
      </c>
      <c r="K7" t="s">
        <v>13</v>
      </c>
      <c r="L7" s="7">
        <v>22.8</v>
      </c>
    </row>
    <row r="8" spans="1:12" x14ac:dyDescent="0.35">
      <c r="A8" s="1" t="s">
        <v>17</v>
      </c>
      <c r="B8" s="1">
        <f t="shared" si="0"/>
        <v>4</v>
      </c>
      <c r="C8" t="s">
        <v>134</v>
      </c>
      <c r="D8">
        <f t="shared" si="1"/>
        <v>5</v>
      </c>
      <c r="E8" s="4">
        <v>0.7</v>
      </c>
      <c r="F8" s="1" t="s">
        <v>34</v>
      </c>
      <c r="G8" s="1">
        <f t="shared" si="2"/>
        <v>35</v>
      </c>
      <c r="H8" s="1">
        <v>4</v>
      </c>
      <c r="I8" s="5">
        <v>3</v>
      </c>
      <c r="J8" s="6" t="s">
        <v>58</v>
      </c>
      <c r="K8" t="s">
        <v>59</v>
      </c>
      <c r="L8" s="7">
        <v>0.27</v>
      </c>
    </row>
    <row r="9" spans="1:12" x14ac:dyDescent="0.35">
      <c r="A9" s="1" t="s">
        <v>18</v>
      </c>
      <c r="B9" s="1">
        <f t="shared" si="0"/>
        <v>5</v>
      </c>
      <c r="C9" t="s">
        <v>137</v>
      </c>
      <c r="D9">
        <f t="shared" si="1"/>
        <v>6</v>
      </c>
      <c r="E9" s="4">
        <v>0.7</v>
      </c>
      <c r="F9" s="1" t="s">
        <v>33</v>
      </c>
      <c r="G9" s="1">
        <f t="shared" si="2"/>
        <v>40</v>
      </c>
      <c r="H9" s="1">
        <v>5</v>
      </c>
      <c r="I9" s="5">
        <v>4</v>
      </c>
      <c r="J9" t="s">
        <v>146</v>
      </c>
      <c r="K9" t="s">
        <v>36</v>
      </c>
      <c r="L9" s="18">
        <v>20.73</v>
      </c>
    </row>
    <row r="10" spans="1:12" x14ac:dyDescent="0.35">
      <c r="A10" s="1" t="s">
        <v>19</v>
      </c>
      <c r="B10" s="1">
        <f t="shared" si="0"/>
        <v>6</v>
      </c>
      <c r="C10" t="s">
        <v>89</v>
      </c>
      <c r="D10">
        <f t="shared" si="1"/>
        <v>7</v>
      </c>
      <c r="E10" s="4">
        <v>0.7</v>
      </c>
      <c r="F10" s="1" t="s">
        <v>36</v>
      </c>
      <c r="G10" s="1">
        <f t="shared" si="2"/>
        <v>45</v>
      </c>
      <c r="H10" s="1">
        <v>6</v>
      </c>
      <c r="I10" s="1"/>
      <c r="J10" t="s">
        <v>139</v>
      </c>
      <c r="K10" t="s">
        <v>36</v>
      </c>
      <c r="L10" s="18">
        <v>5.53</v>
      </c>
    </row>
    <row r="11" spans="1:12" x14ac:dyDescent="0.35">
      <c r="A11" s="1" t="s">
        <v>20</v>
      </c>
      <c r="B11" s="1">
        <f t="shared" si="0"/>
        <v>7</v>
      </c>
      <c r="C11" t="s">
        <v>133</v>
      </c>
      <c r="D11">
        <f t="shared" si="1"/>
        <v>8</v>
      </c>
      <c r="E11" s="4">
        <v>0.7</v>
      </c>
      <c r="F11" s="1" t="s">
        <v>37</v>
      </c>
      <c r="G11" s="1">
        <f t="shared" si="2"/>
        <v>50</v>
      </c>
      <c r="H11" s="1"/>
      <c r="I11" s="1"/>
      <c r="J11" s="6" t="s">
        <v>109</v>
      </c>
      <c r="K11" t="s">
        <v>59</v>
      </c>
      <c r="L11" s="7">
        <v>1.9</v>
      </c>
    </row>
    <row r="12" spans="1:12" x14ac:dyDescent="0.35">
      <c r="A12" s="1" t="s">
        <v>21</v>
      </c>
      <c r="B12" s="1">
        <f t="shared" si="0"/>
        <v>8</v>
      </c>
      <c r="C12" t="s">
        <v>29</v>
      </c>
      <c r="D12">
        <f t="shared" si="1"/>
        <v>9</v>
      </c>
      <c r="E12" s="4">
        <v>0.7</v>
      </c>
      <c r="F12" s="1" t="s">
        <v>38</v>
      </c>
      <c r="G12" s="1">
        <f t="shared" si="2"/>
        <v>55</v>
      </c>
      <c r="H12" s="1"/>
      <c r="I12" s="1"/>
      <c r="J12" s="6" t="s">
        <v>107</v>
      </c>
      <c r="K12" t="s">
        <v>34</v>
      </c>
      <c r="L12" s="7">
        <v>14.95</v>
      </c>
    </row>
    <row r="13" spans="1:12" x14ac:dyDescent="0.35">
      <c r="A13" s="1" t="s">
        <v>22</v>
      </c>
      <c r="B13" s="1">
        <f t="shared" si="0"/>
        <v>9</v>
      </c>
      <c r="C13" t="s">
        <v>136</v>
      </c>
      <c r="D13">
        <f t="shared" si="1"/>
        <v>10</v>
      </c>
      <c r="E13" s="4">
        <v>0.7</v>
      </c>
      <c r="F13" s="1" t="s">
        <v>39</v>
      </c>
      <c r="G13" s="1">
        <f t="shared" si="2"/>
        <v>60</v>
      </c>
      <c r="H13" s="1"/>
      <c r="I13" s="1"/>
      <c r="J13" s="6" t="s">
        <v>55</v>
      </c>
      <c r="K13" t="s">
        <v>34</v>
      </c>
      <c r="L13" s="7">
        <v>2.9</v>
      </c>
    </row>
    <row r="14" spans="1:12" x14ac:dyDescent="0.35">
      <c r="A14" s="1" t="s">
        <v>23</v>
      </c>
      <c r="B14" s="1">
        <f t="shared" si="0"/>
        <v>10</v>
      </c>
      <c r="C14" t="s">
        <v>112</v>
      </c>
      <c r="D14">
        <f t="shared" si="1"/>
        <v>11</v>
      </c>
      <c r="E14" s="4">
        <v>0.7</v>
      </c>
      <c r="F14" s="1" t="s">
        <v>119</v>
      </c>
      <c r="G14" s="1">
        <f t="shared" si="2"/>
        <v>65</v>
      </c>
      <c r="H14" s="1"/>
      <c r="I14" s="1"/>
      <c r="J14" s="6" t="s">
        <v>52</v>
      </c>
      <c r="K14" t="s">
        <v>34</v>
      </c>
      <c r="L14" s="7">
        <v>5.87</v>
      </c>
    </row>
    <row r="15" spans="1:12" x14ac:dyDescent="0.35">
      <c r="A15" s="1" t="s">
        <v>24</v>
      </c>
      <c r="B15" s="1">
        <f t="shared" si="0"/>
        <v>11</v>
      </c>
      <c r="C15" t="s">
        <v>32</v>
      </c>
      <c r="D15">
        <f t="shared" si="1"/>
        <v>12</v>
      </c>
      <c r="E15" s="4">
        <v>0.7</v>
      </c>
      <c r="F15" s="1" t="s">
        <v>98</v>
      </c>
      <c r="G15" s="1">
        <f t="shared" si="2"/>
        <v>70</v>
      </c>
      <c r="H15" s="1"/>
      <c r="I15" s="1"/>
      <c r="J15" s="6" t="s">
        <v>142</v>
      </c>
      <c r="K15" t="s">
        <v>36</v>
      </c>
      <c r="L15" s="7">
        <v>35.549999999999997</v>
      </c>
    </row>
    <row r="16" spans="1:12" x14ac:dyDescent="0.35">
      <c r="A16" s="1" t="s">
        <v>25</v>
      </c>
      <c r="B16" s="1">
        <f t="shared" si="0"/>
        <v>12</v>
      </c>
      <c r="C16" t="s">
        <v>26</v>
      </c>
      <c r="D16">
        <f t="shared" si="1"/>
        <v>13</v>
      </c>
      <c r="E16" s="4">
        <v>0.7</v>
      </c>
      <c r="F16" s="1" t="s">
        <v>114</v>
      </c>
      <c r="G16" s="1">
        <f t="shared" si="2"/>
        <v>75</v>
      </c>
      <c r="H16" s="1"/>
      <c r="I16" s="1"/>
      <c r="J16" s="6" t="s">
        <v>154</v>
      </c>
      <c r="K16" t="s">
        <v>119</v>
      </c>
      <c r="L16" s="7">
        <v>2</v>
      </c>
    </row>
    <row r="17" spans="2:12" x14ac:dyDescent="0.35">
      <c r="B17" s="1">
        <f t="shared" si="0"/>
        <v>13</v>
      </c>
      <c r="C17" t="s">
        <v>28</v>
      </c>
      <c r="D17">
        <f t="shared" si="1"/>
        <v>14</v>
      </c>
      <c r="E17" s="4">
        <v>0.7</v>
      </c>
      <c r="G17" s="1">
        <f t="shared" si="2"/>
        <v>80</v>
      </c>
      <c r="J17" s="6" t="s">
        <v>140</v>
      </c>
      <c r="K17" t="s">
        <v>34</v>
      </c>
      <c r="L17" s="7">
        <v>4.97</v>
      </c>
    </row>
    <row r="18" spans="2:12" x14ac:dyDescent="0.35">
      <c r="B18" s="1">
        <f t="shared" si="0"/>
        <v>14</v>
      </c>
      <c r="C18" s="6" t="s">
        <v>43</v>
      </c>
      <c r="D18">
        <f t="shared" si="1"/>
        <v>15</v>
      </c>
      <c r="E18" s="4">
        <v>0.7</v>
      </c>
      <c r="G18" s="1">
        <f t="shared" si="2"/>
        <v>85</v>
      </c>
      <c r="J18" s="6" t="s">
        <v>103</v>
      </c>
      <c r="K18" t="s">
        <v>105</v>
      </c>
      <c r="L18" s="7">
        <v>140</v>
      </c>
    </row>
    <row r="19" spans="2:12" x14ac:dyDescent="0.35">
      <c r="B19" s="1">
        <f t="shared" si="0"/>
        <v>15</v>
      </c>
      <c r="C19" t="s">
        <v>30</v>
      </c>
      <c r="D19">
        <f t="shared" si="1"/>
        <v>16</v>
      </c>
      <c r="E19" s="4">
        <v>0.7</v>
      </c>
      <c r="G19" s="1">
        <f t="shared" si="2"/>
        <v>90</v>
      </c>
      <c r="J19" s="6" t="s">
        <v>113</v>
      </c>
      <c r="K19" t="s">
        <v>15</v>
      </c>
      <c r="L19" s="7">
        <v>65</v>
      </c>
    </row>
    <row r="20" spans="2:12" x14ac:dyDescent="0.35">
      <c r="B20" s="1">
        <f t="shared" si="0"/>
        <v>16</v>
      </c>
      <c r="C20" t="s">
        <v>101</v>
      </c>
      <c r="D20">
        <f t="shared" si="1"/>
        <v>17</v>
      </c>
      <c r="E20" s="4">
        <v>0.7</v>
      </c>
      <c r="G20" s="1">
        <f t="shared" si="2"/>
        <v>95</v>
      </c>
      <c r="J20" s="6" t="s">
        <v>50</v>
      </c>
      <c r="K20" t="s">
        <v>36</v>
      </c>
      <c r="L20" s="7">
        <v>0.38</v>
      </c>
    </row>
    <row r="21" spans="2:12" x14ac:dyDescent="0.35">
      <c r="B21" s="1">
        <f t="shared" si="0"/>
        <v>17</v>
      </c>
      <c r="C21" t="s">
        <v>135</v>
      </c>
      <c r="D21">
        <f t="shared" si="1"/>
        <v>18</v>
      </c>
      <c r="E21" s="4">
        <v>0.7</v>
      </c>
      <c r="G21" s="1">
        <f t="shared" si="2"/>
        <v>100</v>
      </c>
      <c r="J21" s="6" t="s">
        <v>149</v>
      </c>
      <c r="K21" t="s">
        <v>36</v>
      </c>
      <c r="L21" s="7">
        <v>9</v>
      </c>
    </row>
    <row r="22" spans="2:12" x14ac:dyDescent="0.35">
      <c r="B22" s="1">
        <f t="shared" si="0"/>
        <v>18</v>
      </c>
      <c r="C22" t="s">
        <v>31</v>
      </c>
      <c r="D22">
        <f t="shared" si="1"/>
        <v>19</v>
      </c>
      <c r="E22" s="4">
        <v>0.7</v>
      </c>
      <c r="G22" s="1">
        <f t="shared" si="2"/>
        <v>105</v>
      </c>
      <c r="J22" s="6" t="s">
        <v>46</v>
      </c>
      <c r="K22" t="s">
        <v>33</v>
      </c>
      <c r="L22" s="7">
        <v>14.83</v>
      </c>
    </row>
    <row r="23" spans="2:12" x14ac:dyDescent="0.35">
      <c r="B23" s="1">
        <f t="shared" si="0"/>
        <v>19</v>
      </c>
      <c r="C23" t="s">
        <v>44</v>
      </c>
      <c r="D23">
        <f t="shared" si="1"/>
        <v>20</v>
      </c>
      <c r="E23" s="4">
        <v>0.7</v>
      </c>
      <c r="G23" s="1">
        <f t="shared" si="2"/>
        <v>110</v>
      </c>
      <c r="J23" s="6" t="s">
        <v>47</v>
      </c>
      <c r="K23" t="s">
        <v>33</v>
      </c>
      <c r="L23" s="7">
        <v>14.83</v>
      </c>
    </row>
    <row r="24" spans="2:12" x14ac:dyDescent="0.35">
      <c r="B24" s="1">
        <f t="shared" si="0"/>
        <v>20</v>
      </c>
      <c r="C24" t="s">
        <v>40</v>
      </c>
      <c r="D24">
        <f t="shared" si="1"/>
        <v>21</v>
      </c>
      <c r="E24" s="4">
        <v>0.7</v>
      </c>
      <c r="G24" s="1">
        <f t="shared" si="2"/>
        <v>115</v>
      </c>
      <c r="J24" s="6" t="s">
        <v>45</v>
      </c>
      <c r="K24" t="s">
        <v>39</v>
      </c>
      <c r="L24" s="7">
        <v>75</v>
      </c>
    </row>
    <row r="25" spans="2:12" x14ac:dyDescent="0.35">
      <c r="B25" s="1">
        <f t="shared" si="0"/>
        <v>21</v>
      </c>
      <c r="C25" t="s">
        <v>42</v>
      </c>
      <c r="D25">
        <f t="shared" si="1"/>
        <v>22</v>
      </c>
      <c r="E25" s="4">
        <v>0.7</v>
      </c>
      <c r="G25" s="1">
        <f t="shared" si="2"/>
        <v>120</v>
      </c>
      <c r="J25" s="6" t="s">
        <v>141</v>
      </c>
      <c r="K25" t="s">
        <v>34</v>
      </c>
      <c r="L25" s="7">
        <v>6.42</v>
      </c>
    </row>
    <row r="26" spans="2:12" x14ac:dyDescent="0.35">
      <c r="B26" s="1">
        <f t="shared" si="0"/>
        <v>22</v>
      </c>
      <c r="C26" t="s">
        <v>104</v>
      </c>
      <c r="D26">
        <f t="shared" si="1"/>
        <v>23</v>
      </c>
      <c r="E26" s="4">
        <v>0.7</v>
      </c>
      <c r="G26" s="1">
        <f t="shared" si="2"/>
        <v>125</v>
      </c>
      <c r="J26" s="6" t="s">
        <v>143</v>
      </c>
      <c r="K26" t="s">
        <v>59</v>
      </c>
      <c r="L26" s="7">
        <v>4</v>
      </c>
    </row>
    <row r="27" spans="2:12" x14ac:dyDescent="0.35">
      <c r="B27" s="1">
        <f t="shared" si="0"/>
        <v>23</v>
      </c>
      <c r="D27">
        <f t="shared" si="1"/>
        <v>24</v>
      </c>
      <c r="E27" s="4">
        <v>0.7</v>
      </c>
      <c r="G27" s="1">
        <f t="shared" si="2"/>
        <v>130</v>
      </c>
      <c r="J27" s="6" t="s">
        <v>48</v>
      </c>
      <c r="K27" t="s">
        <v>36</v>
      </c>
      <c r="L27" s="7">
        <v>0.52</v>
      </c>
    </row>
    <row r="28" spans="2:12" x14ac:dyDescent="0.35">
      <c r="B28" s="1">
        <f t="shared" si="0"/>
        <v>24</v>
      </c>
      <c r="D28">
        <f t="shared" si="1"/>
        <v>25</v>
      </c>
      <c r="E28" s="4">
        <v>0.7</v>
      </c>
      <c r="G28" s="1">
        <f t="shared" si="2"/>
        <v>135</v>
      </c>
      <c r="J28" s="6" t="s">
        <v>49</v>
      </c>
      <c r="K28" t="s">
        <v>36</v>
      </c>
      <c r="L28" s="7">
        <v>0.79</v>
      </c>
    </row>
    <row r="29" spans="2:12" x14ac:dyDescent="0.35">
      <c r="B29" s="1">
        <f t="shared" si="0"/>
        <v>25</v>
      </c>
      <c r="D29">
        <f t="shared" si="1"/>
        <v>26</v>
      </c>
      <c r="E29" s="4">
        <v>0.7</v>
      </c>
      <c r="G29" s="1">
        <f t="shared" si="2"/>
        <v>140</v>
      </c>
      <c r="J29" s="6" t="s">
        <v>102</v>
      </c>
      <c r="K29" t="s">
        <v>105</v>
      </c>
      <c r="L29" s="7">
        <v>120</v>
      </c>
    </row>
    <row r="30" spans="2:12" x14ac:dyDescent="0.35">
      <c r="B30" s="1">
        <f t="shared" si="0"/>
        <v>26</v>
      </c>
      <c r="D30">
        <f t="shared" si="1"/>
        <v>27</v>
      </c>
      <c r="E30" s="4">
        <v>0.7</v>
      </c>
      <c r="G30" s="1">
        <f t="shared" si="2"/>
        <v>145</v>
      </c>
      <c r="J30" s="6" t="s">
        <v>54</v>
      </c>
      <c r="K30" t="s">
        <v>59</v>
      </c>
      <c r="L30" s="7">
        <v>1.1200000000000001</v>
      </c>
    </row>
    <row r="31" spans="2:12" x14ac:dyDescent="0.35">
      <c r="B31" s="1">
        <f t="shared" si="0"/>
        <v>27</v>
      </c>
      <c r="D31">
        <f t="shared" si="1"/>
        <v>28</v>
      </c>
      <c r="E31" s="4">
        <v>0.7</v>
      </c>
      <c r="G31" s="1">
        <f t="shared" si="2"/>
        <v>150</v>
      </c>
      <c r="J31" s="6" t="s">
        <v>148</v>
      </c>
      <c r="K31" t="s">
        <v>59</v>
      </c>
      <c r="L31" s="7">
        <v>0.28000000000000003</v>
      </c>
    </row>
    <row r="32" spans="2:12" x14ac:dyDescent="0.35">
      <c r="B32" s="1">
        <f t="shared" si="0"/>
        <v>28</v>
      </c>
      <c r="D32">
        <f t="shared" si="1"/>
        <v>29</v>
      </c>
      <c r="E32" s="4">
        <v>0.7</v>
      </c>
      <c r="G32" s="1">
        <f t="shared" si="2"/>
        <v>155</v>
      </c>
      <c r="J32" s="6" t="s">
        <v>151</v>
      </c>
      <c r="K32" t="s">
        <v>59</v>
      </c>
      <c r="L32" s="7">
        <v>4.08</v>
      </c>
    </row>
    <row r="33" spans="1:12" x14ac:dyDescent="0.35">
      <c r="B33" s="1">
        <f t="shared" si="0"/>
        <v>29</v>
      </c>
      <c r="D33">
        <f t="shared" si="1"/>
        <v>30</v>
      </c>
      <c r="E33" s="4">
        <v>0.7</v>
      </c>
      <c r="G33" s="1">
        <f t="shared" si="2"/>
        <v>160</v>
      </c>
      <c r="J33" s="6" t="s">
        <v>53</v>
      </c>
      <c r="K33" t="s">
        <v>59</v>
      </c>
      <c r="L33" s="7">
        <v>1.7</v>
      </c>
    </row>
    <row r="34" spans="1:12" x14ac:dyDescent="0.35">
      <c r="B34" s="1">
        <f t="shared" si="0"/>
        <v>30</v>
      </c>
      <c r="D34">
        <f t="shared" si="1"/>
        <v>31</v>
      </c>
      <c r="E34" s="4">
        <v>0.7</v>
      </c>
      <c r="G34" s="1">
        <f t="shared" si="2"/>
        <v>165</v>
      </c>
      <c r="J34" s="6" t="s">
        <v>145</v>
      </c>
      <c r="K34" t="s">
        <v>59</v>
      </c>
      <c r="L34" s="7">
        <v>3.59</v>
      </c>
    </row>
    <row r="35" spans="1:12" x14ac:dyDescent="0.35">
      <c r="B35" s="1">
        <f t="shared" si="0"/>
        <v>31</v>
      </c>
      <c r="D35">
        <f t="shared" si="1"/>
        <v>32</v>
      </c>
      <c r="E35" s="4">
        <v>0.7</v>
      </c>
      <c r="G35" s="1">
        <f t="shared" si="2"/>
        <v>170</v>
      </c>
      <c r="J35" s="6" t="s">
        <v>57</v>
      </c>
      <c r="K35" t="s">
        <v>59</v>
      </c>
      <c r="L35" s="7">
        <v>5.35</v>
      </c>
    </row>
    <row r="36" spans="1:12" x14ac:dyDescent="0.35">
      <c r="D36">
        <f t="shared" si="1"/>
        <v>33</v>
      </c>
      <c r="E36" s="4">
        <v>0.7</v>
      </c>
      <c r="G36" s="1">
        <f t="shared" si="2"/>
        <v>175</v>
      </c>
      <c r="J36" s="6" t="s">
        <v>138</v>
      </c>
      <c r="K36" t="s">
        <v>98</v>
      </c>
      <c r="L36" s="7">
        <v>0.3</v>
      </c>
    </row>
    <row r="37" spans="1:12" x14ac:dyDescent="0.35">
      <c r="D37">
        <f t="shared" si="1"/>
        <v>34</v>
      </c>
      <c r="E37" s="4">
        <v>0.7</v>
      </c>
      <c r="G37" s="1">
        <f t="shared" si="2"/>
        <v>180</v>
      </c>
      <c r="J37" s="6" t="s">
        <v>56</v>
      </c>
      <c r="K37" t="s">
        <v>34</v>
      </c>
      <c r="L37" s="7">
        <v>12.25</v>
      </c>
    </row>
    <row r="38" spans="1:12" x14ac:dyDescent="0.35">
      <c r="D38">
        <f t="shared" si="1"/>
        <v>35</v>
      </c>
      <c r="E38" s="4">
        <v>0.7</v>
      </c>
      <c r="G38" s="1">
        <f t="shared" si="2"/>
        <v>185</v>
      </c>
      <c r="J38" s="6" t="s">
        <v>153</v>
      </c>
      <c r="K38" t="s">
        <v>119</v>
      </c>
      <c r="L38" s="7">
        <v>0.8</v>
      </c>
    </row>
    <row r="39" spans="1:12" x14ac:dyDescent="0.35">
      <c r="D39">
        <f t="shared" si="1"/>
        <v>36</v>
      </c>
      <c r="E39" s="4">
        <v>0.7</v>
      </c>
      <c r="G39" s="1">
        <f t="shared" si="2"/>
        <v>190</v>
      </c>
      <c r="J39" s="6" t="s">
        <v>51</v>
      </c>
      <c r="K39" t="s">
        <v>59</v>
      </c>
      <c r="L39" s="7">
        <v>2.94</v>
      </c>
    </row>
    <row r="40" spans="1:12" x14ac:dyDescent="0.35">
      <c r="D40">
        <f t="shared" si="1"/>
        <v>37</v>
      </c>
      <c r="E40" s="4">
        <v>0.7</v>
      </c>
      <c r="G40" s="1">
        <f t="shared" si="2"/>
        <v>195</v>
      </c>
      <c r="J40" s="6" t="s">
        <v>108</v>
      </c>
      <c r="K40" t="s">
        <v>59</v>
      </c>
      <c r="L40" s="7">
        <v>1.0900000000000001</v>
      </c>
    </row>
    <row r="41" spans="1:12" x14ac:dyDescent="0.35">
      <c r="D41">
        <f t="shared" si="1"/>
        <v>38</v>
      </c>
      <c r="E41" s="4">
        <v>0.7</v>
      </c>
      <c r="G41" s="1">
        <f t="shared" si="2"/>
        <v>200</v>
      </c>
      <c r="J41" s="6" t="s">
        <v>152</v>
      </c>
      <c r="K41" t="s">
        <v>106</v>
      </c>
      <c r="L41" s="7">
        <v>15</v>
      </c>
    </row>
    <row r="42" spans="1:12" x14ac:dyDescent="0.35">
      <c r="D42">
        <f t="shared" si="1"/>
        <v>39</v>
      </c>
      <c r="E42" s="4">
        <v>0.7</v>
      </c>
      <c r="J42" s="6" t="s">
        <v>110</v>
      </c>
      <c r="K42" t="s">
        <v>34</v>
      </c>
      <c r="L42" s="7">
        <v>5</v>
      </c>
    </row>
    <row r="43" spans="1:12" x14ac:dyDescent="0.35">
      <c r="A43" s="17"/>
      <c r="D43">
        <f t="shared" si="1"/>
        <v>40</v>
      </c>
      <c r="E43" s="4">
        <v>0.7</v>
      </c>
      <c r="J43" s="6" t="s">
        <v>115</v>
      </c>
      <c r="K43" t="s">
        <v>59</v>
      </c>
      <c r="L43" s="7">
        <v>0.73</v>
      </c>
    </row>
    <row r="44" spans="1:12" x14ac:dyDescent="0.35">
      <c r="A44" s="17"/>
      <c r="E44" s="4"/>
      <c r="J44" s="6" t="s">
        <v>150</v>
      </c>
      <c r="K44" t="s">
        <v>59</v>
      </c>
      <c r="L44" s="7">
        <v>1.02</v>
      </c>
    </row>
    <row r="45" spans="1:12" x14ac:dyDescent="0.35">
      <c r="A45" s="17"/>
      <c r="E45" s="4"/>
      <c r="J45" s="6" t="s">
        <v>116</v>
      </c>
      <c r="K45" t="s">
        <v>59</v>
      </c>
      <c r="L45" s="7">
        <v>2.66</v>
      </c>
    </row>
    <row r="46" spans="1:12" x14ac:dyDescent="0.35">
      <c r="A46" s="17"/>
      <c r="E46" s="4"/>
      <c r="J46" s="6" t="s">
        <v>117</v>
      </c>
      <c r="K46" t="s">
        <v>59</v>
      </c>
      <c r="L46" s="7">
        <v>1.46</v>
      </c>
    </row>
    <row r="47" spans="1:12" x14ac:dyDescent="0.35">
      <c r="A47" s="17"/>
      <c r="E47" s="4"/>
      <c r="J47" s="6" t="s">
        <v>122</v>
      </c>
      <c r="K47" t="s">
        <v>59</v>
      </c>
      <c r="L47" s="7">
        <v>1</v>
      </c>
    </row>
    <row r="48" spans="1:12" x14ac:dyDescent="0.35">
      <c r="A48" s="17"/>
      <c r="E48" s="4"/>
      <c r="J48" s="6" t="s">
        <v>118</v>
      </c>
      <c r="K48" t="s">
        <v>119</v>
      </c>
      <c r="L48" s="7">
        <v>3.55</v>
      </c>
    </row>
    <row r="49" spans="1:20" x14ac:dyDescent="0.35">
      <c r="A49" s="17" t="s">
        <v>121</v>
      </c>
      <c r="E49" s="4"/>
    </row>
    <row r="50" spans="1:20" ht="15" thickBot="1" x14ac:dyDescent="0.4">
      <c r="A50" s="15"/>
      <c r="B50" s="15"/>
      <c r="C50" s="15"/>
      <c r="D50" s="15"/>
      <c r="E50" s="16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</row>
    <row r="51" spans="1:20" x14ac:dyDescent="0.35">
      <c r="A51" s="29" t="s">
        <v>163</v>
      </c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1"/>
    </row>
    <row r="52" spans="1:20" x14ac:dyDescent="0.35">
      <c r="A52" s="32" t="s">
        <v>131</v>
      </c>
      <c r="S52" s="33"/>
    </row>
    <row r="53" spans="1:20" x14ac:dyDescent="0.35">
      <c r="A53" s="34" t="s">
        <v>60</v>
      </c>
      <c r="B53" s="10">
        <v>2.8</v>
      </c>
      <c r="S53" s="33"/>
    </row>
    <row r="54" spans="1:20" ht="16" x14ac:dyDescent="0.4">
      <c r="A54" s="34" t="s">
        <v>61</v>
      </c>
      <c r="B54" s="10">
        <v>14.83</v>
      </c>
      <c r="L54" s="35" t="s">
        <v>62</v>
      </c>
      <c r="M54" s="35" t="s">
        <v>62</v>
      </c>
      <c r="N54" s="35" t="s">
        <v>62</v>
      </c>
      <c r="S54" s="36" t="s">
        <v>90</v>
      </c>
    </row>
    <row r="55" spans="1:20" ht="16" x14ac:dyDescent="0.4">
      <c r="A55" s="34"/>
      <c r="L55" s="35" t="s">
        <v>63</v>
      </c>
      <c r="M55" s="35" t="s">
        <v>63</v>
      </c>
      <c r="N55" s="35" t="s">
        <v>32</v>
      </c>
      <c r="O55" s="35" t="s">
        <v>96</v>
      </c>
      <c r="P55" s="35" t="s">
        <v>164</v>
      </c>
      <c r="Q55" s="35" t="s">
        <v>93</v>
      </c>
      <c r="R55" s="37" t="s">
        <v>9</v>
      </c>
      <c r="S55" s="36" t="s">
        <v>91</v>
      </c>
    </row>
    <row r="56" spans="1:20" ht="16" x14ac:dyDescent="0.4">
      <c r="A56" s="38" t="s">
        <v>64</v>
      </c>
      <c r="B56" s="39"/>
      <c r="C56" s="39"/>
      <c r="D56" s="39"/>
      <c r="E56" s="35" t="s">
        <v>65</v>
      </c>
      <c r="F56" s="35" t="s">
        <v>66</v>
      </c>
      <c r="G56" s="35" t="s">
        <v>67</v>
      </c>
      <c r="H56" s="35" t="s">
        <v>68</v>
      </c>
      <c r="I56" s="35" t="s">
        <v>69</v>
      </c>
      <c r="J56" s="35" t="s">
        <v>69</v>
      </c>
      <c r="K56" s="35" t="s">
        <v>70</v>
      </c>
      <c r="L56" s="35" t="s">
        <v>71</v>
      </c>
      <c r="M56" s="35" t="s">
        <v>72</v>
      </c>
      <c r="N56" s="35" t="s">
        <v>72</v>
      </c>
      <c r="O56" s="35" t="s">
        <v>97</v>
      </c>
      <c r="P56" s="35" t="s">
        <v>95</v>
      </c>
      <c r="Q56" s="35" t="s">
        <v>94</v>
      </c>
      <c r="R56" s="35" t="s">
        <v>92</v>
      </c>
      <c r="S56" s="40" t="s">
        <v>72</v>
      </c>
    </row>
    <row r="57" spans="1:20" ht="16" x14ac:dyDescent="0.4">
      <c r="A57" s="41" t="s">
        <v>73</v>
      </c>
      <c r="B57" s="8" t="s">
        <v>74</v>
      </c>
      <c r="C57" s="8" t="s">
        <v>1</v>
      </c>
      <c r="D57" s="8" t="s">
        <v>75</v>
      </c>
      <c r="E57" s="8" t="s">
        <v>76</v>
      </c>
      <c r="F57" s="8" t="s">
        <v>77</v>
      </c>
      <c r="G57" s="8" t="s">
        <v>78</v>
      </c>
      <c r="H57" s="8" t="s">
        <v>79</v>
      </c>
      <c r="I57" s="8" t="s">
        <v>80</v>
      </c>
      <c r="J57" s="8" t="s">
        <v>81</v>
      </c>
      <c r="K57" s="8" t="s">
        <v>82</v>
      </c>
      <c r="L57" s="8" t="s">
        <v>83</v>
      </c>
      <c r="M57" s="8" t="s">
        <v>84</v>
      </c>
      <c r="N57" s="8" t="s">
        <v>84</v>
      </c>
      <c r="O57" s="8" t="s">
        <v>85</v>
      </c>
      <c r="P57" s="8" t="s">
        <v>86</v>
      </c>
      <c r="Q57" s="8" t="s">
        <v>87</v>
      </c>
      <c r="R57" s="8" t="s">
        <v>88</v>
      </c>
      <c r="S57" s="42" t="s">
        <v>88</v>
      </c>
    </row>
    <row r="58" spans="1:20" x14ac:dyDescent="0.35">
      <c r="A58" s="43">
        <v>1</v>
      </c>
      <c r="B58" s="1" t="s">
        <v>19</v>
      </c>
      <c r="C58" s="1">
        <v>1</v>
      </c>
      <c r="D58" s="1" t="s">
        <v>26</v>
      </c>
      <c r="E58" s="1">
        <v>10</v>
      </c>
      <c r="F58" s="1">
        <v>50</v>
      </c>
      <c r="G58" s="1">
        <v>2</v>
      </c>
      <c r="H58" s="44">
        <v>0.7</v>
      </c>
      <c r="I58" s="45">
        <f t="shared" ref="I58:I60" si="3">IF(G58&gt;0,((1/8.25)*E58*G58*H58),0)</f>
        <v>1.696969696969697</v>
      </c>
      <c r="J58" s="45">
        <f t="shared" ref="J58:J60" si="4">IF(I58&gt;0,1/I58,0)</f>
        <v>0.5892857142857143</v>
      </c>
      <c r="K58" s="1">
        <v>1</v>
      </c>
      <c r="L58" s="45">
        <f t="shared" ref="L58:L60" si="5">IF(F58="- -",0,F58*0.044*J58*K58)</f>
        <v>1.2964285714285713</v>
      </c>
      <c r="M58" s="46">
        <f>L58*$B$53</f>
        <v>3.6299999999999994</v>
      </c>
      <c r="N58" s="46">
        <f t="shared" ref="N58:N60" si="6">IF(H58&gt;0,(J58*K58*1.1*$B$54),0)</f>
        <v>9.6130178571428573</v>
      </c>
      <c r="O58" s="1" t="s">
        <v>45</v>
      </c>
      <c r="P58" s="47">
        <v>1</v>
      </c>
      <c r="Q58" s="46">
        <f>VLOOKUP(O58,$J$4:$L$48,3, FALSE)</f>
        <v>75</v>
      </c>
      <c r="R58" s="46">
        <f>IF(P58&gt;0,P58*Q58,0)</f>
        <v>75</v>
      </c>
      <c r="S58" s="48">
        <f>M58+N58+R58</f>
        <v>88.24301785714286</v>
      </c>
    </row>
    <row r="59" spans="1:20" x14ac:dyDescent="0.35">
      <c r="A59" s="43">
        <f>A58+1</f>
        <v>2</v>
      </c>
      <c r="B59" s="1" t="s">
        <v>19</v>
      </c>
      <c r="C59" s="1">
        <v>2</v>
      </c>
      <c r="D59" s="1" t="s">
        <v>27</v>
      </c>
      <c r="E59" s="1">
        <v>20</v>
      </c>
      <c r="F59" s="1">
        <v>50</v>
      </c>
      <c r="G59" s="1">
        <v>2</v>
      </c>
      <c r="H59" s="44">
        <v>0.7</v>
      </c>
      <c r="I59" s="45">
        <f t="shared" si="3"/>
        <v>3.393939393939394</v>
      </c>
      <c r="J59" s="45">
        <f t="shared" si="4"/>
        <v>0.29464285714285715</v>
      </c>
      <c r="K59" s="1">
        <v>2</v>
      </c>
      <c r="L59" s="45">
        <f t="shared" si="5"/>
        <v>1.2964285714285713</v>
      </c>
      <c r="M59" s="46">
        <f>L59*$B$53</f>
        <v>3.6299999999999994</v>
      </c>
      <c r="N59" s="46">
        <f t="shared" si="6"/>
        <v>9.6130178571428573</v>
      </c>
      <c r="O59" s="1" t="s">
        <v>11</v>
      </c>
      <c r="P59" s="47"/>
      <c r="Q59" s="46" t="str">
        <f t="shared" ref="Q59:Q109" si="7">VLOOKUP(O59,$J$4:$L$48,3, FALSE)</f>
        <v>--</v>
      </c>
      <c r="R59" s="46">
        <f t="shared" ref="R59:R60" si="8">IF(P59&gt;0,P59*Q59,0)</f>
        <v>0</v>
      </c>
      <c r="S59" s="48">
        <f>M59+N59+R59</f>
        <v>13.243017857142856</v>
      </c>
    </row>
    <row r="60" spans="1:20" x14ac:dyDescent="0.35">
      <c r="A60" s="43">
        <f t="shared" ref="A60:A117" si="9">A59+1</f>
        <v>3</v>
      </c>
      <c r="B60" s="1" t="s">
        <v>19</v>
      </c>
      <c r="C60" s="1">
        <v>3</v>
      </c>
      <c r="D60" s="1" t="s">
        <v>29</v>
      </c>
      <c r="E60" s="1">
        <v>13</v>
      </c>
      <c r="F60" s="1">
        <v>50</v>
      </c>
      <c r="G60" s="1">
        <v>2</v>
      </c>
      <c r="H60" s="44">
        <v>0.7</v>
      </c>
      <c r="I60" s="45">
        <f t="shared" si="3"/>
        <v>2.2060606060606056</v>
      </c>
      <c r="J60" s="45">
        <f t="shared" si="4"/>
        <v>0.45329670329670341</v>
      </c>
      <c r="K60" s="1">
        <v>1</v>
      </c>
      <c r="L60" s="45">
        <f t="shared" si="5"/>
        <v>0.99725274725274737</v>
      </c>
      <c r="M60" s="46">
        <f>L60*$B$53</f>
        <v>2.7923076923076926</v>
      </c>
      <c r="N60" s="46">
        <f t="shared" si="6"/>
        <v>7.3946291208791237</v>
      </c>
      <c r="O60" s="1" t="s">
        <v>11</v>
      </c>
      <c r="P60" s="47"/>
      <c r="Q60" s="46" t="str">
        <f t="shared" si="7"/>
        <v>--</v>
      </c>
      <c r="R60" s="46">
        <f t="shared" si="8"/>
        <v>0</v>
      </c>
      <c r="S60" s="48">
        <f t="shared" ref="S60" si="10">M60+N60+R60</f>
        <v>10.186936813186817</v>
      </c>
    </row>
    <row r="61" spans="1:20" x14ac:dyDescent="0.35">
      <c r="A61" s="43">
        <f t="shared" si="9"/>
        <v>4</v>
      </c>
      <c r="B61" s="1" t="s">
        <v>19</v>
      </c>
      <c r="C61" s="1">
        <v>4</v>
      </c>
      <c r="D61" s="1" t="s">
        <v>133</v>
      </c>
      <c r="E61" s="1">
        <v>18</v>
      </c>
      <c r="F61" s="1">
        <v>50</v>
      </c>
      <c r="G61" s="1">
        <v>2</v>
      </c>
      <c r="H61" s="44">
        <v>0.7</v>
      </c>
      <c r="I61" s="45">
        <f t="shared" ref="I61:I62" si="11">IF(G61&gt;0,((1/8.25)*E61*G61*H61),0)</f>
        <v>3.0545454545454542</v>
      </c>
      <c r="J61" s="45">
        <f t="shared" ref="J61:J62" si="12">IF(I61&gt;0,1/I61,0)</f>
        <v>0.32738095238095244</v>
      </c>
      <c r="K61" s="1">
        <v>1</v>
      </c>
      <c r="L61" s="45">
        <f t="shared" ref="L61:L63" si="13">IF(F61="- -",0,F61*0.044*J61*K61)</f>
        <v>0.72023809523809523</v>
      </c>
      <c r="M61" s="46">
        <f t="shared" ref="M61:M64" si="14">L61*$B$53</f>
        <v>2.0166666666666666</v>
      </c>
      <c r="N61" s="46">
        <f t="shared" ref="N61:N63" si="15">IF(H61&gt;0,(J61*K61*1.1*$B$54),0)</f>
        <v>5.3405654761904779</v>
      </c>
      <c r="O61" s="1" t="s">
        <v>11</v>
      </c>
      <c r="P61" s="47"/>
      <c r="Q61" s="46" t="str">
        <f t="shared" si="7"/>
        <v>--</v>
      </c>
      <c r="R61" s="46">
        <f t="shared" ref="R61:R62" si="16">IF(P61&gt;0,P61*Q61,0)</f>
        <v>0</v>
      </c>
      <c r="S61" s="48">
        <f t="shared" ref="S61:S62" si="17">M61+N61+R61</f>
        <v>7.3572321428571446</v>
      </c>
    </row>
    <row r="62" spans="1:20" x14ac:dyDescent="0.35">
      <c r="A62" s="43">
        <f t="shared" si="9"/>
        <v>5</v>
      </c>
      <c r="B62" s="1" t="s">
        <v>20</v>
      </c>
      <c r="C62" s="1">
        <v>1</v>
      </c>
      <c r="D62" s="1" t="s">
        <v>44</v>
      </c>
      <c r="E62" s="1">
        <v>8</v>
      </c>
      <c r="F62" s="1">
        <v>50</v>
      </c>
      <c r="G62" s="1">
        <v>2</v>
      </c>
      <c r="H62" s="44">
        <v>0.7</v>
      </c>
      <c r="I62" s="45">
        <f t="shared" si="11"/>
        <v>1.3575757575757574</v>
      </c>
      <c r="J62" s="45">
        <f t="shared" si="12"/>
        <v>0.7366071428571429</v>
      </c>
      <c r="K62" s="1">
        <v>1</v>
      </c>
      <c r="L62" s="45">
        <f t="shared" si="13"/>
        <v>1.6205357142857142</v>
      </c>
      <c r="M62" s="46">
        <f t="shared" si="14"/>
        <v>4.5374999999999996</v>
      </c>
      <c r="N62" s="46">
        <f t="shared" si="15"/>
        <v>12.016272321428572</v>
      </c>
      <c r="O62" s="1" t="s">
        <v>11</v>
      </c>
      <c r="P62" s="47"/>
      <c r="Q62" s="46" t="str">
        <f t="shared" si="7"/>
        <v>--</v>
      </c>
      <c r="R62" s="46">
        <f t="shared" si="16"/>
        <v>0</v>
      </c>
      <c r="S62" s="48">
        <f t="shared" si="17"/>
        <v>16.553772321428571</v>
      </c>
    </row>
    <row r="63" spans="1:20" x14ac:dyDescent="0.35">
      <c r="A63" s="43">
        <f t="shared" si="9"/>
        <v>6</v>
      </c>
      <c r="B63" s="1" t="s">
        <v>20</v>
      </c>
      <c r="C63" s="1">
        <v>2</v>
      </c>
      <c r="D63" s="1" t="s">
        <v>27</v>
      </c>
      <c r="E63" s="1">
        <v>13</v>
      </c>
      <c r="F63" s="1">
        <v>50</v>
      </c>
      <c r="G63" s="1">
        <v>2</v>
      </c>
      <c r="H63" s="44">
        <v>0.7</v>
      </c>
      <c r="I63" s="45">
        <f t="shared" ref="I63" si="18">IF(G63&gt;0,((1/8.25)*E63*G63*H63),0)</f>
        <v>2.2060606060606056</v>
      </c>
      <c r="J63" s="45">
        <f t="shared" ref="J63" si="19">IF(I63&gt;0,1/I63,0)</f>
        <v>0.45329670329670341</v>
      </c>
      <c r="K63" s="1">
        <v>2</v>
      </c>
      <c r="L63" s="45">
        <f t="shared" si="13"/>
        <v>1.9945054945054947</v>
      </c>
      <c r="M63" s="46">
        <f t="shared" si="14"/>
        <v>5.5846153846153852</v>
      </c>
      <c r="N63" s="46">
        <f t="shared" si="15"/>
        <v>14.789258241758247</v>
      </c>
      <c r="O63" s="1" t="s">
        <v>11</v>
      </c>
      <c r="P63" s="47"/>
      <c r="Q63" s="46" t="str">
        <f t="shared" si="7"/>
        <v>--</v>
      </c>
      <c r="R63" s="46">
        <f t="shared" ref="R63:R80" si="20">IF(P63&gt;0,P63*Q63,0)</f>
        <v>0</v>
      </c>
      <c r="S63" s="48">
        <f t="shared" ref="S63:S80" si="21">M63+N63+R63</f>
        <v>20.373873626373634</v>
      </c>
    </row>
    <row r="64" spans="1:20" x14ac:dyDescent="0.35">
      <c r="A64" s="43">
        <f t="shared" si="9"/>
        <v>7</v>
      </c>
      <c r="B64" s="1" t="s">
        <v>21</v>
      </c>
      <c r="C64" s="1">
        <v>1</v>
      </c>
      <c r="D64" s="1" t="s">
        <v>28</v>
      </c>
      <c r="E64" s="1">
        <v>10</v>
      </c>
      <c r="F64" s="1">
        <v>50</v>
      </c>
      <c r="G64" s="1">
        <v>2</v>
      </c>
      <c r="H64" s="44">
        <v>0.7</v>
      </c>
      <c r="I64" s="45">
        <f t="shared" ref="I64" si="22">IF(G64&gt;0,((1/8.25)*E64*G64*H64),0)</f>
        <v>1.696969696969697</v>
      </c>
      <c r="J64" s="45">
        <f t="shared" ref="J64" si="23">IF(I64&gt;0,1/I64,0)</f>
        <v>0.5892857142857143</v>
      </c>
      <c r="K64" s="1">
        <v>1</v>
      </c>
      <c r="L64" s="45">
        <f t="shared" ref="L64" si="24">IF(F64="- -",0,F64*0.044*J64*K64)</f>
        <v>1.2964285714285713</v>
      </c>
      <c r="M64" s="46">
        <f t="shared" si="14"/>
        <v>3.6299999999999994</v>
      </c>
      <c r="N64" s="46">
        <f t="shared" ref="N64" si="25">IF(H64&gt;0,(J64*K64*1.1*$B$54),0)</f>
        <v>9.6130178571428573</v>
      </c>
      <c r="O64" s="1" t="s">
        <v>11</v>
      </c>
      <c r="P64" s="47"/>
      <c r="Q64" s="46" t="str">
        <f t="shared" si="7"/>
        <v>--</v>
      </c>
      <c r="R64" s="46">
        <f t="shared" si="20"/>
        <v>0</v>
      </c>
      <c r="S64" s="48">
        <f t="shared" si="21"/>
        <v>13.243017857142856</v>
      </c>
    </row>
    <row r="65" spans="1:20" x14ac:dyDescent="0.35">
      <c r="A65" s="43">
        <f t="shared" si="9"/>
        <v>8</v>
      </c>
      <c r="B65" s="1" t="s">
        <v>21</v>
      </c>
      <c r="C65" s="1">
        <v>2</v>
      </c>
      <c r="D65" s="1" t="s">
        <v>134</v>
      </c>
      <c r="E65" s="1">
        <v>2</v>
      </c>
      <c r="F65" s="1">
        <v>50</v>
      </c>
      <c r="G65" s="1">
        <v>2</v>
      </c>
      <c r="H65" s="44">
        <v>0.7</v>
      </c>
      <c r="I65" s="45">
        <f t="shared" ref="I65" si="26">IF(G65&gt;0,((1/8.25)*E65*G65*H65),0)</f>
        <v>0.33939393939393936</v>
      </c>
      <c r="J65" s="45">
        <f>IF(I65&gt;0,1/I65,0)</f>
        <v>2.9464285714285716</v>
      </c>
      <c r="K65" s="1">
        <v>1</v>
      </c>
      <c r="L65" s="45">
        <f>IF(F65="- -",0,F65*0.044*J65*K65)</f>
        <v>6.4821428571428568</v>
      </c>
      <c r="M65" s="46">
        <f>L65*$B$53</f>
        <v>18.149999999999999</v>
      </c>
      <c r="N65" s="46">
        <f>IF(H65&gt;0,(J65*K65*1.1*$B$54),0)</f>
        <v>48.065089285714286</v>
      </c>
      <c r="O65" s="1" t="s">
        <v>11</v>
      </c>
      <c r="P65" s="47"/>
      <c r="Q65" s="46" t="str">
        <f t="shared" si="7"/>
        <v>--</v>
      </c>
      <c r="R65" s="46">
        <f t="shared" si="20"/>
        <v>0</v>
      </c>
      <c r="S65" s="48">
        <f t="shared" si="21"/>
        <v>66.215089285714285</v>
      </c>
    </row>
    <row r="66" spans="1:20" x14ac:dyDescent="0.35">
      <c r="A66" s="43">
        <f t="shared" si="9"/>
        <v>9</v>
      </c>
      <c r="B66" s="1" t="s">
        <v>22</v>
      </c>
      <c r="C66" s="1">
        <v>1</v>
      </c>
      <c r="D66" s="1" t="s">
        <v>89</v>
      </c>
      <c r="E66" s="1">
        <v>20</v>
      </c>
      <c r="F66" s="1">
        <v>50</v>
      </c>
      <c r="G66" s="1">
        <v>2</v>
      </c>
      <c r="H66" s="44">
        <v>0.7</v>
      </c>
      <c r="I66" s="45">
        <f t="shared" ref="I66" si="27">IF(G66&gt;0,((1/8.25)*E66*G66*H66),0)</f>
        <v>3.393939393939394</v>
      </c>
      <c r="J66" s="45">
        <f>IF(I66&gt;0,1/I66,0)</f>
        <v>0.29464285714285715</v>
      </c>
      <c r="K66" s="1">
        <v>1</v>
      </c>
      <c r="L66" s="45">
        <f>IF(F66="- -",0,F66*0.044*J66*K66)</f>
        <v>0.64821428571428563</v>
      </c>
      <c r="M66" s="46">
        <f>L66*$B$53</f>
        <v>1.8149999999999997</v>
      </c>
      <c r="N66" s="46">
        <f>IF(H66&gt;0,(J66*K66*1.1*$B$54),0)</f>
        <v>4.8065089285714286</v>
      </c>
      <c r="O66" s="1" t="s">
        <v>48</v>
      </c>
      <c r="P66" s="47">
        <v>75</v>
      </c>
      <c r="Q66" s="46">
        <f t="shared" si="7"/>
        <v>0.52</v>
      </c>
      <c r="R66" s="46">
        <f>IF(P66&gt;0,P66*Q66,0)</f>
        <v>39</v>
      </c>
      <c r="S66" s="48">
        <f>M66+N66+R66</f>
        <v>45.62150892857143</v>
      </c>
      <c r="T66" s="19"/>
    </row>
    <row r="67" spans="1:20" x14ac:dyDescent="0.35">
      <c r="A67" s="43">
        <f t="shared" si="9"/>
        <v>10</v>
      </c>
      <c r="B67" s="1"/>
      <c r="C67" s="1"/>
      <c r="D67" s="1"/>
      <c r="E67" s="1"/>
      <c r="F67" s="1"/>
      <c r="G67" s="1"/>
      <c r="H67" s="44"/>
      <c r="I67" s="45">
        <f t="shared" ref="I67:I72" si="28">IF(G67&gt;0,((1/8.25)*E67*G67*H67),0)</f>
        <v>0</v>
      </c>
      <c r="J67" s="45">
        <f t="shared" ref="J67:J109" si="29">IF(I67&gt;0,1/I67,0)</f>
        <v>0</v>
      </c>
      <c r="K67" s="1">
        <v>1</v>
      </c>
      <c r="L67" s="45">
        <f t="shared" ref="L67:L72" si="30">IF(F67="- -",0,F67*0.044*J67*K67)</f>
        <v>0</v>
      </c>
      <c r="M67" s="46">
        <f t="shared" ref="M67:M109" si="31">L67*$B$53</f>
        <v>0</v>
      </c>
      <c r="N67" s="46">
        <f t="shared" ref="N67:N72" si="32">IF(H67&gt;0,(J67*K67*1.1*$B$54),0)</f>
        <v>0</v>
      </c>
      <c r="O67" s="1" t="s">
        <v>49</v>
      </c>
      <c r="P67" s="47">
        <v>5</v>
      </c>
      <c r="Q67" s="46">
        <f t="shared" si="7"/>
        <v>0.79</v>
      </c>
      <c r="R67" s="46">
        <f t="shared" si="20"/>
        <v>3.95</v>
      </c>
      <c r="S67" s="48">
        <f>M67+N67+R67</f>
        <v>3.95</v>
      </c>
    </row>
    <row r="68" spans="1:20" x14ac:dyDescent="0.35">
      <c r="A68" s="43">
        <f t="shared" si="9"/>
        <v>11</v>
      </c>
      <c r="B68" s="1"/>
      <c r="C68" s="1"/>
      <c r="D68" s="1"/>
      <c r="E68" s="1"/>
      <c r="F68" s="1"/>
      <c r="G68" s="1"/>
      <c r="H68" s="44"/>
      <c r="I68" s="45">
        <f t="shared" si="28"/>
        <v>0</v>
      </c>
      <c r="J68" s="45">
        <f t="shared" si="29"/>
        <v>0</v>
      </c>
      <c r="K68" s="1">
        <v>1</v>
      </c>
      <c r="L68" s="45">
        <f t="shared" si="30"/>
        <v>0</v>
      </c>
      <c r="M68" s="46">
        <f t="shared" si="31"/>
        <v>0</v>
      </c>
      <c r="N68" s="46">
        <f t="shared" si="32"/>
        <v>0</v>
      </c>
      <c r="O68" s="1" t="s">
        <v>50</v>
      </c>
      <c r="P68" s="47">
        <v>160</v>
      </c>
      <c r="Q68" s="46">
        <f t="shared" si="7"/>
        <v>0.38</v>
      </c>
      <c r="R68" s="46">
        <f t="shared" si="20"/>
        <v>60.8</v>
      </c>
      <c r="S68" s="48">
        <f t="shared" si="21"/>
        <v>60.8</v>
      </c>
    </row>
    <row r="69" spans="1:20" x14ac:dyDescent="0.35">
      <c r="A69" s="43">
        <f t="shared" si="9"/>
        <v>12</v>
      </c>
      <c r="B69" s="1" t="s">
        <v>22</v>
      </c>
      <c r="C69" s="1">
        <v>2</v>
      </c>
      <c r="D69" s="1" t="s">
        <v>134</v>
      </c>
      <c r="E69" s="1">
        <v>2</v>
      </c>
      <c r="F69" s="1">
        <v>50</v>
      </c>
      <c r="G69" s="1">
        <v>2</v>
      </c>
      <c r="H69" s="44">
        <v>0.7</v>
      </c>
      <c r="I69" s="45">
        <f t="shared" si="28"/>
        <v>0.33939393939393936</v>
      </c>
      <c r="J69" s="45">
        <f t="shared" si="29"/>
        <v>2.9464285714285716</v>
      </c>
      <c r="K69" s="1">
        <v>1</v>
      </c>
      <c r="L69" s="45">
        <f t="shared" si="30"/>
        <v>6.4821428571428568</v>
      </c>
      <c r="M69" s="46">
        <f t="shared" si="31"/>
        <v>18.149999999999999</v>
      </c>
      <c r="N69" s="46">
        <f t="shared" si="32"/>
        <v>48.065089285714286</v>
      </c>
      <c r="O69" s="1" t="s">
        <v>11</v>
      </c>
      <c r="P69" s="47"/>
      <c r="Q69" s="46" t="str">
        <f t="shared" si="7"/>
        <v>--</v>
      </c>
      <c r="R69" s="46">
        <f t="shared" si="20"/>
        <v>0</v>
      </c>
      <c r="S69" s="48">
        <f t="shared" si="21"/>
        <v>66.215089285714285</v>
      </c>
    </row>
    <row r="70" spans="1:20" x14ac:dyDescent="0.35">
      <c r="A70" s="43">
        <f t="shared" si="9"/>
        <v>13</v>
      </c>
      <c r="B70" s="1" t="s">
        <v>22</v>
      </c>
      <c r="C70" s="1">
        <v>3</v>
      </c>
      <c r="D70" s="1" t="s">
        <v>135</v>
      </c>
      <c r="E70" s="1">
        <v>10</v>
      </c>
      <c r="F70" s="1">
        <v>50</v>
      </c>
      <c r="G70" s="1">
        <v>2</v>
      </c>
      <c r="H70" s="44">
        <v>0.7</v>
      </c>
      <c r="I70" s="45">
        <f t="shared" si="28"/>
        <v>1.696969696969697</v>
      </c>
      <c r="J70" s="45">
        <f t="shared" si="29"/>
        <v>0.5892857142857143</v>
      </c>
      <c r="K70" s="1">
        <v>1</v>
      </c>
      <c r="L70" s="45">
        <f t="shared" si="30"/>
        <v>1.2964285714285713</v>
      </c>
      <c r="M70" s="46">
        <f t="shared" si="31"/>
        <v>3.6299999999999994</v>
      </c>
      <c r="N70" s="46">
        <f t="shared" si="32"/>
        <v>9.6130178571428573</v>
      </c>
      <c r="O70" s="1" t="s">
        <v>11</v>
      </c>
      <c r="P70" s="47"/>
      <c r="Q70" s="46" t="str">
        <f t="shared" si="7"/>
        <v>--</v>
      </c>
      <c r="R70" s="46">
        <f t="shared" si="20"/>
        <v>0</v>
      </c>
      <c r="S70" s="48">
        <f t="shared" si="21"/>
        <v>13.243017857142856</v>
      </c>
    </row>
    <row r="71" spans="1:20" x14ac:dyDescent="0.35">
      <c r="A71" s="43">
        <f t="shared" si="9"/>
        <v>14</v>
      </c>
      <c r="B71" s="1" t="s">
        <v>22</v>
      </c>
      <c r="C71" s="1">
        <v>4</v>
      </c>
      <c r="D71" s="1" t="s">
        <v>134</v>
      </c>
      <c r="E71" s="1">
        <v>2</v>
      </c>
      <c r="F71" s="1">
        <v>50</v>
      </c>
      <c r="G71" s="1">
        <v>2</v>
      </c>
      <c r="H71" s="44">
        <v>0.7</v>
      </c>
      <c r="I71" s="45">
        <f t="shared" si="28"/>
        <v>0.33939393939393936</v>
      </c>
      <c r="J71" s="45">
        <f t="shared" si="29"/>
        <v>2.9464285714285716</v>
      </c>
      <c r="K71" s="1">
        <v>1</v>
      </c>
      <c r="L71" s="45">
        <f t="shared" si="30"/>
        <v>6.4821428571428568</v>
      </c>
      <c r="M71" s="46">
        <f t="shared" si="31"/>
        <v>18.149999999999999</v>
      </c>
      <c r="N71" s="46">
        <f t="shared" si="32"/>
        <v>48.065089285714286</v>
      </c>
      <c r="O71" s="1" t="s">
        <v>11</v>
      </c>
      <c r="P71" s="47"/>
      <c r="Q71" s="46" t="str">
        <f t="shared" si="7"/>
        <v>--</v>
      </c>
      <c r="R71" s="46">
        <f t="shared" si="20"/>
        <v>0</v>
      </c>
      <c r="S71" s="48">
        <f t="shared" si="21"/>
        <v>66.215089285714285</v>
      </c>
    </row>
    <row r="72" spans="1:20" x14ac:dyDescent="0.35">
      <c r="A72" s="43">
        <f t="shared" si="9"/>
        <v>15</v>
      </c>
      <c r="B72" s="1" t="s">
        <v>22</v>
      </c>
      <c r="C72" s="1">
        <v>5</v>
      </c>
      <c r="D72" s="1" t="s">
        <v>43</v>
      </c>
      <c r="E72" s="1">
        <v>8</v>
      </c>
      <c r="F72" s="1">
        <v>200</v>
      </c>
      <c r="G72" s="1">
        <v>5</v>
      </c>
      <c r="H72" s="44">
        <v>0.7</v>
      </c>
      <c r="I72" s="45">
        <f t="shared" si="28"/>
        <v>3.393939393939394</v>
      </c>
      <c r="J72" s="45">
        <f t="shared" si="29"/>
        <v>0.29464285714285715</v>
      </c>
      <c r="K72" s="1">
        <v>1</v>
      </c>
      <c r="L72" s="45">
        <f t="shared" si="30"/>
        <v>2.5928571428571425</v>
      </c>
      <c r="M72" s="46">
        <f t="shared" si="31"/>
        <v>7.2599999999999989</v>
      </c>
      <c r="N72" s="46">
        <f t="shared" si="32"/>
        <v>4.8065089285714286</v>
      </c>
      <c r="O72" s="1" t="s">
        <v>11</v>
      </c>
      <c r="P72" s="47"/>
      <c r="Q72" s="46" t="str">
        <f t="shared" si="7"/>
        <v>--</v>
      </c>
      <c r="R72" s="46">
        <f t="shared" si="20"/>
        <v>0</v>
      </c>
      <c r="S72" s="48">
        <f t="shared" si="21"/>
        <v>12.066508928571427</v>
      </c>
    </row>
    <row r="73" spans="1:20" x14ac:dyDescent="0.35">
      <c r="A73" s="43">
        <f t="shared" si="9"/>
        <v>16</v>
      </c>
      <c r="B73" s="1" t="s">
        <v>22</v>
      </c>
      <c r="C73" s="1">
        <v>6</v>
      </c>
      <c r="D73" s="1" t="s">
        <v>101</v>
      </c>
      <c r="E73" s="1"/>
      <c r="F73" s="1"/>
      <c r="G73" s="1"/>
      <c r="H73" s="44"/>
      <c r="I73" s="45">
        <f t="shared" ref="I73:I107" si="33">IF(G73&gt;0,((1/8.25)*E73*G73*H73),0)</f>
        <v>0</v>
      </c>
      <c r="J73" s="45">
        <f t="shared" si="29"/>
        <v>0</v>
      </c>
      <c r="K73" s="1">
        <v>1</v>
      </c>
      <c r="L73" s="45">
        <f t="shared" ref="L73:L107" si="34">IF(F73="- -",0,F73*0.044*J73*K73)</f>
        <v>0</v>
      </c>
      <c r="M73" s="46">
        <f t="shared" si="31"/>
        <v>0</v>
      </c>
      <c r="N73" s="46">
        <f t="shared" ref="N73:N107" si="35">IF(H73&gt;0,(J73*K73*1.1*$B$54),0)</f>
        <v>0</v>
      </c>
      <c r="O73" s="1" t="s">
        <v>102</v>
      </c>
      <c r="P73" s="47">
        <v>1</v>
      </c>
      <c r="Q73" s="46">
        <f t="shared" si="7"/>
        <v>120</v>
      </c>
      <c r="R73" s="46">
        <f t="shared" si="20"/>
        <v>120</v>
      </c>
      <c r="S73" s="48">
        <f t="shared" si="21"/>
        <v>120</v>
      </c>
    </row>
    <row r="74" spans="1:20" x14ac:dyDescent="0.35">
      <c r="A74" s="43">
        <f t="shared" si="9"/>
        <v>17</v>
      </c>
      <c r="B74" s="1" t="s">
        <v>23</v>
      </c>
      <c r="C74" s="1">
        <v>1</v>
      </c>
      <c r="D74" s="1" t="s">
        <v>136</v>
      </c>
      <c r="E74" s="1">
        <v>5</v>
      </c>
      <c r="F74" s="1">
        <v>50</v>
      </c>
      <c r="G74" s="1">
        <v>2</v>
      </c>
      <c r="H74" s="44">
        <v>0.7</v>
      </c>
      <c r="I74" s="45">
        <f t="shared" si="33"/>
        <v>0.84848484848484851</v>
      </c>
      <c r="J74" s="45">
        <f t="shared" si="29"/>
        <v>1.1785714285714286</v>
      </c>
      <c r="K74" s="1">
        <v>1</v>
      </c>
      <c r="L74" s="45">
        <f t="shared" si="34"/>
        <v>2.5928571428571425</v>
      </c>
      <c r="M74" s="46">
        <f t="shared" si="31"/>
        <v>7.2599999999999989</v>
      </c>
      <c r="N74" s="46">
        <f t="shared" si="35"/>
        <v>19.226035714285715</v>
      </c>
      <c r="O74" s="1" t="s">
        <v>11</v>
      </c>
      <c r="P74" s="47"/>
      <c r="Q74" s="46" t="str">
        <f t="shared" si="7"/>
        <v>--</v>
      </c>
      <c r="R74" s="46">
        <f t="shared" si="20"/>
        <v>0</v>
      </c>
      <c r="S74" s="48">
        <f t="shared" si="21"/>
        <v>26.486035714285713</v>
      </c>
    </row>
    <row r="75" spans="1:20" x14ac:dyDescent="0.35">
      <c r="A75" s="43">
        <f t="shared" si="9"/>
        <v>18</v>
      </c>
      <c r="B75" s="1" t="s">
        <v>23</v>
      </c>
      <c r="C75" s="1">
        <v>2</v>
      </c>
      <c r="D75" s="1" t="s">
        <v>43</v>
      </c>
      <c r="E75" s="1">
        <v>8</v>
      </c>
      <c r="F75" s="1">
        <v>200</v>
      </c>
      <c r="G75" s="1">
        <v>5</v>
      </c>
      <c r="H75" s="44">
        <v>0.7</v>
      </c>
      <c r="I75" s="45">
        <f t="shared" si="33"/>
        <v>3.393939393939394</v>
      </c>
      <c r="J75" s="45">
        <f t="shared" si="29"/>
        <v>0.29464285714285715</v>
      </c>
      <c r="K75" s="1">
        <v>1</v>
      </c>
      <c r="L75" s="45">
        <f t="shared" si="34"/>
        <v>2.5928571428571425</v>
      </c>
      <c r="M75" s="46">
        <f t="shared" si="31"/>
        <v>7.2599999999999989</v>
      </c>
      <c r="N75" s="46">
        <f t="shared" si="35"/>
        <v>4.8065089285714286</v>
      </c>
      <c r="O75" s="1" t="s">
        <v>11</v>
      </c>
      <c r="P75" s="47"/>
      <c r="Q75" s="46" t="str">
        <f t="shared" si="7"/>
        <v>--</v>
      </c>
      <c r="R75" s="46">
        <f t="shared" si="20"/>
        <v>0</v>
      </c>
      <c r="S75" s="48">
        <f t="shared" si="21"/>
        <v>12.066508928571427</v>
      </c>
    </row>
    <row r="76" spans="1:20" x14ac:dyDescent="0.35">
      <c r="A76" s="43">
        <f t="shared" si="9"/>
        <v>19</v>
      </c>
      <c r="B76" s="1" t="s">
        <v>23</v>
      </c>
      <c r="C76" s="1">
        <v>3</v>
      </c>
      <c r="D76" s="1" t="s">
        <v>42</v>
      </c>
      <c r="E76" s="1"/>
      <c r="F76" s="1"/>
      <c r="G76" s="1"/>
      <c r="H76" s="44"/>
      <c r="I76" s="45">
        <f t="shared" si="33"/>
        <v>0</v>
      </c>
      <c r="J76" s="45">
        <f t="shared" si="29"/>
        <v>0</v>
      </c>
      <c r="K76" s="1">
        <v>1</v>
      </c>
      <c r="L76" s="45">
        <f t="shared" si="34"/>
        <v>0</v>
      </c>
      <c r="M76" s="46">
        <f t="shared" si="31"/>
        <v>0</v>
      </c>
      <c r="N76" s="46">
        <f t="shared" si="35"/>
        <v>0</v>
      </c>
      <c r="O76" s="1" t="s">
        <v>153</v>
      </c>
      <c r="P76" s="47">
        <v>1000</v>
      </c>
      <c r="Q76" s="46">
        <f t="shared" si="7"/>
        <v>0.8</v>
      </c>
      <c r="R76" s="46">
        <f t="shared" si="20"/>
        <v>800</v>
      </c>
      <c r="S76" s="48">
        <f t="shared" si="21"/>
        <v>800</v>
      </c>
    </row>
    <row r="77" spans="1:20" x14ac:dyDescent="0.35">
      <c r="A77" s="43">
        <f t="shared" si="9"/>
        <v>20</v>
      </c>
      <c r="B77" s="1"/>
      <c r="C77" s="1"/>
      <c r="D77" s="1" t="s">
        <v>32</v>
      </c>
      <c r="E77" s="1"/>
      <c r="F77" s="1"/>
      <c r="G77" s="1"/>
      <c r="H77" s="44"/>
      <c r="I77" s="45">
        <f t="shared" si="33"/>
        <v>0</v>
      </c>
      <c r="J77" s="45">
        <f t="shared" si="29"/>
        <v>0</v>
      </c>
      <c r="K77" s="1">
        <v>1</v>
      </c>
      <c r="L77" s="45">
        <f t="shared" si="34"/>
        <v>0</v>
      </c>
      <c r="M77" s="46">
        <f t="shared" si="31"/>
        <v>0</v>
      </c>
      <c r="N77" s="46">
        <f t="shared" si="35"/>
        <v>0</v>
      </c>
      <c r="O77" s="1" t="s">
        <v>46</v>
      </c>
      <c r="P77" s="47">
        <v>3</v>
      </c>
      <c r="Q77" s="46">
        <f t="shared" si="7"/>
        <v>14.83</v>
      </c>
      <c r="R77" s="46">
        <f t="shared" si="20"/>
        <v>44.49</v>
      </c>
      <c r="S77" s="48">
        <f t="shared" si="21"/>
        <v>44.49</v>
      </c>
    </row>
    <row r="78" spans="1:20" x14ac:dyDescent="0.35">
      <c r="A78" s="43">
        <f t="shared" si="9"/>
        <v>21</v>
      </c>
      <c r="B78" s="1" t="s">
        <v>23</v>
      </c>
      <c r="C78" s="1">
        <v>4</v>
      </c>
      <c r="D78" s="1" t="s">
        <v>40</v>
      </c>
      <c r="E78" s="1">
        <v>12</v>
      </c>
      <c r="F78" s="1">
        <v>50</v>
      </c>
      <c r="G78" s="1">
        <v>2</v>
      </c>
      <c r="H78" s="44">
        <v>0.7</v>
      </c>
      <c r="I78" s="45">
        <f t="shared" si="33"/>
        <v>2.0363636363636362</v>
      </c>
      <c r="J78" s="45">
        <f t="shared" si="29"/>
        <v>0.4910714285714286</v>
      </c>
      <c r="K78" s="1">
        <v>2</v>
      </c>
      <c r="L78" s="45">
        <f t="shared" si="34"/>
        <v>2.1607142857142856</v>
      </c>
      <c r="M78" s="46">
        <f t="shared" si="31"/>
        <v>6.0499999999999989</v>
      </c>
      <c r="N78" s="46">
        <f t="shared" si="35"/>
        <v>16.021696428571431</v>
      </c>
      <c r="O78" s="1" t="s">
        <v>147</v>
      </c>
      <c r="P78" s="47">
        <v>3</v>
      </c>
      <c r="Q78" s="46">
        <f t="shared" si="7"/>
        <v>1.21</v>
      </c>
      <c r="R78" s="46">
        <f t="shared" si="20"/>
        <v>3.63</v>
      </c>
      <c r="S78" s="48">
        <f t="shared" si="21"/>
        <v>25.701696428571427</v>
      </c>
    </row>
    <row r="79" spans="1:20" x14ac:dyDescent="0.35">
      <c r="A79" s="43">
        <f t="shared" si="9"/>
        <v>22</v>
      </c>
      <c r="B79" s="1"/>
      <c r="C79" s="1"/>
      <c r="D79" s="1"/>
      <c r="E79" s="1"/>
      <c r="F79" s="1"/>
      <c r="G79" s="1"/>
      <c r="H79" s="44"/>
      <c r="I79" s="45">
        <f t="shared" si="33"/>
        <v>0</v>
      </c>
      <c r="J79" s="45">
        <f t="shared" si="29"/>
        <v>0</v>
      </c>
      <c r="K79" s="1">
        <v>1</v>
      </c>
      <c r="L79" s="45">
        <f t="shared" si="34"/>
        <v>0</v>
      </c>
      <c r="M79" s="46">
        <f t="shared" si="31"/>
        <v>0</v>
      </c>
      <c r="N79" s="46">
        <f t="shared" si="35"/>
        <v>0</v>
      </c>
      <c r="O79" s="1" t="s">
        <v>53</v>
      </c>
      <c r="P79" s="47">
        <v>8</v>
      </c>
      <c r="Q79" s="46">
        <f t="shared" si="7"/>
        <v>1.7</v>
      </c>
      <c r="R79" s="46">
        <f t="shared" si="20"/>
        <v>13.6</v>
      </c>
      <c r="S79" s="48">
        <f t="shared" si="21"/>
        <v>13.6</v>
      </c>
    </row>
    <row r="80" spans="1:20" x14ac:dyDescent="0.35">
      <c r="A80" s="43">
        <f t="shared" si="9"/>
        <v>23</v>
      </c>
      <c r="B80" s="1" t="s">
        <v>24</v>
      </c>
      <c r="C80" s="1">
        <v>1</v>
      </c>
      <c r="D80" s="1" t="s">
        <v>40</v>
      </c>
      <c r="E80" s="1">
        <v>12</v>
      </c>
      <c r="F80" s="1">
        <v>50</v>
      </c>
      <c r="G80" s="1">
        <v>2</v>
      </c>
      <c r="H80" s="44">
        <v>0.7</v>
      </c>
      <c r="I80" s="45">
        <f t="shared" si="33"/>
        <v>2.0363636363636362</v>
      </c>
      <c r="J80" s="45">
        <f t="shared" si="29"/>
        <v>0.4910714285714286</v>
      </c>
      <c r="K80" s="1">
        <v>2</v>
      </c>
      <c r="L80" s="45">
        <f t="shared" si="34"/>
        <v>2.1607142857142856</v>
      </c>
      <c r="M80" s="46">
        <f t="shared" si="31"/>
        <v>6.0499999999999989</v>
      </c>
      <c r="N80" s="46">
        <f t="shared" si="35"/>
        <v>16.021696428571431</v>
      </c>
      <c r="O80" s="1" t="s">
        <v>148</v>
      </c>
      <c r="P80" s="47">
        <v>1</v>
      </c>
      <c r="Q80" s="46">
        <f t="shared" si="7"/>
        <v>0.28000000000000003</v>
      </c>
      <c r="R80" s="46">
        <f t="shared" si="20"/>
        <v>0.28000000000000003</v>
      </c>
      <c r="S80" s="48">
        <f t="shared" si="21"/>
        <v>22.351696428571429</v>
      </c>
    </row>
    <row r="81" spans="1:19" x14ac:dyDescent="0.35">
      <c r="A81" s="43">
        <f t="shared" si="9"/>
        <v>24</v>
      </c>
      <c r="B81" s="1"/>
      <c r="C81" s="1"/>
      <c r="D81" s="1"/>
      <c r="E81" s="1"/>
      <c r="F81" s="1"/>
      <c r="G81" s="1"/>
      <c r="H81" s="44"/>
      <c r="I81" s="45">
        <f t="shared" si="33"/>
        <v>0</v>
      </c>
      <c r="J81" s="45">
        <f t="shared" si="29"/>
        <v>0</v>
      </c>
      <c r="K81" s="1">
        <v>1</v>
      </c>
      <c r="L81" s="45">
        <f t="shared" si="34"/>
        <v>0</v>
      </c>
      <c r="M81" s="46">
        <f t="shared" si="31"/>
        <v>0</v>
      </c>
      <c r="N81" s="46">
        <f t="shared" si="35"/>
        <v>0</v>
      </c>
      <c r="O81" s="1" t="s">
        <v>140</v>
      </c>
      <c r="P81" s="47">
        <v>2</v>
      </c>
      <c r="Q81" s="46">
        <f t="shared" si="7"/>
        <v>4.97</v>
      </c>
      <c r="R81" s="46">
        <f t="shared" ref="R81:R106" si="36">IF(P81&gt;0,P81*Q81,0)</f>
        <v>9.94</v>
      </c>
      <c r="S81" s="48">
        <f t="shared" ref="S81:S106" si="37">M81+N81+R81</f>
        <v>9.94</v>
      </c>
    </row>
    <row r="82" spans="1:19" x14ac:dyDescent="0.35">
      <c r="A82" s="43">
        <f t="shared" si="9"/>
        <v>25</v>
      </c>
      <c r="B82" s="1"/>
      <c r="C82" s="1"/>
      <c r="D82" s="1"/>
      <c r="E82" s="1"/>
      <c r="F82" s="1"/>
      <c r="G82" s="1"/>
      <c r="H82" s="44"/>
      <c r="I82" s="45">
        <f t="shared" si="33"/>
        <v>0</v>
      </c>
      <c r="J82" s="45">
        <f t="shared" si="29"/>
        <v>0</v>
      </c>
      <c r="K82" s="1">
        <v>1</v>
      </c>
      <c r="L82" s="45">
        <f t="shared" si="34"/>
        <v>0</v>
      </c>
      <c r="M82" s="46">
        <f t="shared" si="31"/>
        <v>0</v>
      </c>
      <c r="N82" s="46">
        <f t="shared" si="35"/>
        <v>0</v>
      </c>
      <c r="O82" s="1" t="s">
        <v>55</v>
      </c>
      <c r="P82" s="47">
        <v>1</v>
      </c>
      <c r="Q82" s="46">
        <f t="shared" si="7"/>
        <v>2.9</v>
      </c>
      <c r="R82" s="46">
        <f t="shared" si="36"/>
        <v>2.9</v>
      </c>
      <c r="S82" s="48">
        <f t="shared" si="37"/>
        <v>2.9</v>
      </c>
    </row>
    <row r="83" spans="1:19" x14ac:dyDescent="0.35">
      <c r="A83" s="43">
        <f t="shared" si="9"/>
        <v>26</v>
      </c>
      <c r="B83" s="1" t="s">
        <v>24</v>
      </c>
      <c r="C83" s="1">
        <v>2</v>
      </c>
      <c r="D83" s="1" t="s">
        <v>43</v>
      </c>
      <c r="E83" s="1">
        <v>8</v>
      </c>
      <c r="F83" s="1">
        <v>200</v>
      </c>
      <c r="G83" s="1">
        <v>5</v>
      </c>
      <c r="H83" s="44">
        <v>0.7</v>
      </c>
      <c r="I83" s="45">
        <f t="shared" si="33"/>
        <v>3.393939393939394</v>
      </c>
      <c r="J83" s="45">
        <f t="shared" si="29"/>
        <v>0.29464285714285715</v>
      </c>
      <c r="K83" s="1">
        <v>1</v>
      </c>
      <c r="L83" s="45">
        <f t="shared" si="34"/>
        <v>2.5928571428571425</v>
      </c>
      <c r="M83" s="46">
        <f t="shared" si="31"/>
        <v>7.2599999999999989</v>
      </c>
      <c r="N83" s="46">
        <f t="shared" si="35"/>
        <v>4.8065089285714286</v>
      </c>
      <c r="O83" s="1" t="s">
        <v>11</v>
      </c>
      <c r="P83" s="47"/>
      <c r="Q83" s="46" t="str">
        <f t="shared" si="7"/>
        <v>--</v>
      </c>
      <c r="R83" s="46">
        <f t="shared" si="36"/>
        <v>0</v>
      </c>
      <c r="S83" s="48">
        <f t="shared" si="37"/>
        <v>12.066508928571427</v>
      </c>
    </row>
    <row r="84" spans="1:19" x14ac:dyDescent="0.35">
      <c r="A84" s="43">
        <f t="shared" si="9"/>
        <v>27</v>
      </c>
      <c r="B84" s="1"/>
      <c r="C84" s="1"/>
      <c r="D84" s="1" t="s">
        <v>42</v>
      </c>
      <c r="E84" s="1"/>
      <c r="F84" s="1"/>
      <c r="G84" s="1"/>
      <c r="H84" s="44"/>
      <c r="I84" s="45">
        <f t="shared" si="33"/>
        <v>0</v>
      </c>
      <c r="J84" s="45">
        <f t="shared" si="29"/>
        <v>0</v>
      </c>
      <c r="K84" s="1">
        <v>1</v>
      </c>
      <c r="L84" s="45">
        <f t="shared" si="34"/>
        <v>0</v>
      </c>
      <c r="M84" s="46">
        <f t="shared" si="31"/>
        <v>0</v>
      </c>
      <c r="N84" s="46">
        <f t="shared" si="35"/>
        <v>0</v>
      </c>
      <c r="O84" s="1" t="s">
        <v>11</v>
      </c>
      <c r="P84" s="47"/>
      <c r="Q84" s="46" t="str">
        <f t="shared" si="7"/>
        <v>--</v>
      </c>
      <c r="R84" s="46">
        <f t="shared" si="36"/>
        <v>0</v>
      </c>
      <c r="S84" s="48">
        <f t="shared" si="37"/>
        <v>0</v>
      </c>
    </row>
    <row r="85" spans="1:19" x14ac:dyDescent="0.35">
      <c r="A85" s="43">
        <f t="shared" si="9"/>
        <v>28</v>
      </c>
      <c r="B85" s="1"/>
      <c r="C85" s="1"/>
      <c r="D85" s="1" t="s">
        <v>32</v>
      </c>
      <c r="E85" s="1"/>
      <c r="F85" s="1"/>
      <c r="G85" s="1"/>
      <c r="H85" s="44"/>
      <c r="I85" s="45">
        <f t="shared" si="33"/>
        <v>0</v>
      </c>
      <c r="J85" s="45">
        <f t="shared" si="29"/>
        <v>0</v>
      </c>
      <c r="K85" s="1">
        <v>1</v>
      </c>
      <c r="L85" s="45">
        <f t="shared" si="34"/>
        <v>0</v>
      </c>
      <c r="M85" s="46">
        <f t="shared" si="31"/>
        <v>0</v>
      </c>
      <c r="N85" s="46">
        <f t="shared" si="35"/>
        <v>0</v>
      </c>
      <c r="O85" s="1" t="s">
        <v>46</v>
      </c>
      <c r="P85" s="47">
        <v>9</v>
      </c>
      <c r="Q85" s="46">
        <f t="shared" si="7"/>
        <v>14.83</v>
      </c>
      <c r="R85" s="46">
        <f t="shared" si="36"/>
        <v>133.47</v>
      </c>
      <c r="S85" s="48">
        <f t="shared" si="37"/>
        <v>133.47</v>
      </c>
    </row>
    <row r="86" spans="1:19" x14ac:dyDescent="0.35">
      <c r="A86" s="43">
        <f t="shared" si="9"/>
        <v>29</v>
      </c>
      <c r="B86" s="1" t="s">
        <v>25</v>
      </c>
      <c r="C86" s="1">
        <v>1</v>
      </c>
      <c r="D86" s="1" t="s">
        <v>40</v>
      </c>
      <c r="E86" s="1">
        <v>12</v>
      </c>
      <c r="F86" s="1">
        <v>50</v>
      </c>
      <c r="G86" s="1">
        <v>2</v>
      </c>
      <c r="H86" s="44">
        <v>0.7</v>
      </c>
      <c r="I86" s="45">
        <f t="shared" si="33"/>
        <v>2.0363636363636362</v>
      </c>
      <c r="J86" s="45">
        <f t="shared" si="29"/>
        <v>0.4910714285714286</v>
      </c>
      <c r="K86" s="1">
        <v>1</v>
      </c>
      <c r="L86" s="45">
        <f t="shared" si="34"/>
        <v>1.0803571428571428</v>
      </c>
      <c r="M86" s="46">
        <f t="shared" si="31"/>
        <v>3.0249999999999995</v>
      </c>
      <c r="N86" s="46">
        <f t="shared" si="35"/>
        <v>8.0108482142857156</v>
      </c>
      <c r="O86" s="1" t="s">
        <v>149</v>
      </c>
      <c r="P86" s="47">
        <v>3</v>
      </c>
      <c r="Q86" s="46">
        <f t="shared" si="7"/>
        <v>9</v>
      </c>
      <c r="R86" s="46">
        <f t="shared" si="36"/>
        <v>27</v>
      </c>
      <c r="S86" s="48">
        <f t="shared" si="37"/>
        <v>38.035848214285714</v>
      </c>
    </row>
    <row r="87" spans="1:19" x14ac:dyDescent="0.35">
      <c r="A87" s="43">
        <f t="shared" si="9"/>
        <v>30</v>
      </c>
      <c r="B87" s="1" t="s">
        <v>25</v>
      </c>
      <c r="C87" s="1">
        <v>2</v>
      </c>
      <c r="D87" s="1" t="s">
        <v>40</v>
      </c>
      <c r="E87" s="1">
        <v>12</v>
      </c>
      <c r="F87" s="1">
        <v>50</v>
      </c>
      <c r="G87" s="1">
        <v>2</v>
      </c>
      <c r="H87" s="44">
        <v>0.7</v>
      </c>
      <c r="I87" s="45">
        <f t="shared" si="33"/>
        <v>2.0363636363636362</v>
      </c>
      <c r="J87" s="45">
        <f t="shared" si="29"/>
        <v>0.4910714285714286</v>
      </c>
      <c r="K87" s="1">
        <v>1</v>
      </c>
      <c r="L87" s="45">
        <f t="shared" si="34"/>
        <v>1.0803571428571428</v>
      </c>
      <c r="M87" s="46">
        <f t="shared" si="31"/>
        <v>3.0249999999999995</v>
      </c>
      <c r="N87" s="46">
        <f t="shared" si="35"/>
        <v>8.0108482142857156</v>
      </c>
      <c r="O87" s="1" t="s">
        <v>139</v>
      </c>
      <c r="P87" s="47">
        <v>6</v>
      </c>
      <c r="Q87" s="46">
        <f t="shared" si="7"/>
        <v>5.53</v>
      </c>
      <c r="R87" s="46">
        <f t="shared" si="36"/>
        <v>33.18</v>
      </c>
      <c r="S87" s="48">
        <f t="shared" si="37"/>
        <v>44.215848214285714</v>
      </c>
    </row>
    <row r="88" spans="1:19" x14ac:dyDescent="0.35">
      <c r="A88" s="43">
        <f t="shared" si="9"/>
        <v>31</v>
      </c>
      <c r="B88" s="1"/>
      <c r="C88" s="1"/>
      <c r="D88" s="1"/>
      <c r="E88" s="1"/>
      <c r="F88" s="1"/>
      <c r="G88" s="1"/>
      <c r="H88" s="44"/>
      <c r="I88" s="45">
        <f t="shared" si="33"/>
        <v>0</v>
      </c>
      <c r="J88" s="45">
        <f t="shared" si="29"/>
        <v>0</v>
      </c>
      <c r="K88" s="1">
        <v>1</v>
      </c>
      <c r="L88" s="45">
        <f t="shared" si="34"/>
        <v>0</v>
      </c>
      <c r="M88" s="46">
        <f t="shared" si="31"/>
        <v>0</v>
      </c>
      <c r="N88" s="46">
        <f t="shared" si="35"/>
        <v>0</v>
      </c>
      <c r="O88" s="1" t="s">
        <v>145</v>
      </c>
      <c r="P88" s="47">
        <v>6</v>
      </c>
      <c r="Q88" s="46">
        <f t="shared" si="7"/>
        <v>3.59</v>
      </c>
      <c r="R88" s="46">
        <f t="shared" si="36"/>
        <v>21.54</v>
      </c>
      <c r="S88" s="48">
        <f t="shared" si="37"/>
        <v>21.54</v>
      </c>
    </row>
    <row r="89" spans="1:19" x14ac:dyDescent="0.35">
      <c r="A89" s="43">
        <f t="shared" si="9"/>
        <v>32</v>
      </c>
      <c r="B89" s="1" t="s">
        <v>25</v>
      </c>
      <c r="C89" s="1">
        <v>3</v>
      </c>
      <c r="D89" s="1" t="s">
        <v>32</v>
      </c>
      <c r="E89" s="1"/>
      <c r="F89" s="1"/>
      <c r="G89" s="1"/>
      <c r="H89" s="44"/>
      <c r="I89" s="45">
        <f t="shared" si="33"/>
        <v>0</v>
      </c>
      <c r="J89" s="45">
        <f t="shared" si="29"/>
        <v>0</v>
      </c>
      <c r="K89" s="1">
        <v>1</v>
      </c>
      <c r="L89" s="45">
        <f t="shared" si="34"/>
        <v>0</v>
      </c>
      <c r="M89" s="46">
        <f t="shared" si="31"/>
        <v>0</v>
      </c>
      <c r="N89" s="46">
        <f t="shared" si="35"/>
        <v>0</v>
      </c>
      <c r="O89" s="1" t="s">
        <v>46</v>
      </c>
      <c r="P89" s="47">
        <v>18</v>
      </c>
      <c r="Q89" s="46">
        <f t="shared" si="7"/>
        <v>14.83</v>
      </c>
      <c r="R89" s="46">
        <f t="shared" si="36"/>
        <v>266.94</v>
      </c>
      <c r="S89" s="48">
        <f t="shared" si="37"/>
        <v>266.94</v>
      </c>
    </row>
    <row r="90" spans="1:19" x14ac:dyDescent="0.35">
      <c r="A90" s="43">
        <f t="shared" si="9"/>
        <v>33</v>
      </c>
      <c r="B90" s="1" t="s">
        <v>14</v>
      </c>
      <c r="C90" s="1">
        <v>1</v>
      </c>
      <c r="D90" s="1" t="s">
        <v>43</v>
      </c>
      <c r="E90" s="1">
        <v>8</v>
      </c>
      <c r="F90" s="1">
        <v>200</v>
      </c>
      <c r="G90" s="1">
        <v>5</v>
      </c>
      <c r="H90" s="44">
        <v>0.7</v>
      </c>
      <c r="I90" s="45">
        <f t="shared" si="33"/>
        <v>3.393939393939394</v>
      </c>
      <c r="J90" s="45">
        <f t="shared" si="29"/>
        <v>0.29464285714285715</v>
      </c>
      <c r="K90" s="1">
        <v>1</v>
      </c>
      <c r="L90" s="45">
        <f t="shared" si="34"/>
        <v>2.5928571428571425</v>
      </c>
      <c r="M90" s="46">
        <f t="shared" si="31"/>
        <v>7.2599999999999989</v>
      </c>
      <c r="N90" s="46">
        <f t="shared" si="35"/>
        <v>4.8065089285714286</v>
      </c>
      <c r="O90" s="1" t="s">
        <v>11</v>
      </c>
      <c r="P90" s="47"/>
      <c r="Q90" s="46" t="str">
        <f t="shared" si="7"/>
        <v>--</v>
      </c>
      <c r="R90" s="46">
        <f t="shared" si="36"/>
        <v>0</v>
      </c>
      <c r="S90" s="48">
        <f t="shared" si="37"/>
        <v>12.066508928571427</v>
      </c>
    </row>
    <row r="91" spans="1:19" x14ac:dyDescent="0.35">
      <c r="A91" s="43">
        <f t="shared" si="9"/>
        <v>34</v>
      </c>
      <c r="B91" s="1"/>
      <c r="C91" s="1"/>
      <c r="D91" s="1" t="s">
        <v>32</v>
      </c>
      <c r="E91" s="1"/>
      <c r="F91" s="1"/>
      <c r="G91" s="1"/>
      <c r="H91" s="44"/>
      <c r="I91" s="45">
        <f t="shared" si="33"/>
        <v>0</v>
      </c>
      <c r="J91" s="45">
        <f t="shared" si="29"/>
        <v>0</v>
      </c>
      <c r="K91" s="1">
        <v>1</v>
      </c>
      <c r="L91" s="45">
        <f t="shared" si="34"/>
        <v>0</v>
      </c>
      <c r="M91" s="46">
        <f t="shared" si="31"/>
        <v>0</v>
      </c>
      <c r="N91" s="46">
        <f t="shared" si="35"/>
        <v>0</v>
      </c>
      <c r="O91" s="1" t="s">
        <v>46</v>
      </c>
      <c r="P91" s="47">
        <v>18</v>
      </c>
      <c r="Q91" s="46">
        <f t="shared" si="7"/>
        <v>14.83</v>
      </c>
      <c r="R91" s="46">
        <f>IF(P91&gt;0,P91*Q91,0)</f>
        <v>266.94</v>
      </c>
      <c r="S91" s="48">
        <f t="shared" si="37"/>
        <v>266.94</v>
      </c>
    </row>
    <row r="92" spans="1:19" x14ac:dyDescent="0.35">
      <c r="A92" s="43">
        <f t="shared" si="9"/>
        <v>35</v>
      </c>
      <c r="B92" s="1" t="s">
        <v>14</v>
      </c>
      <c r="C92" s="1">
        <v>2</v>
      </c>
      <c r="D92" s="1" t="s">
        <v>40</v>
      </c>
      <c r="E92" s="1">
        <v>12</v>
      </c>
      <c r="F92" s="1">
        <v>50</v>
      </c>
      <c r="G92" s="1">
        <v>2</v>
      </c>
      <c r="H92" s="44">
        <v>0.7</v>
      </c>
      <c r="I92" s="45">
        <f t="shared" si="33"/>
        <v>2.0363636363636362</v>
      </c>
      <c r="J92" s="45">
        <f t="shared" si="29"/>
        <v>0.4910714285714286</v>
      </c>
      <c r="K92" s="1">
        <v>2</v>
      </c>
      <c r="L92" s="45">
        <f t="shared" si="34"/>
        <v>2.1607142857142856</v>
      </c>
      <c r="M92" s="46">
        <f t="shared" si="31"/>
        <v>6.0499999999999989</v>
      </c>
      <c r="N92" s="46">
        <f t="shared" si="35"/>
        <v>16.021696428571431</v>
      </c>
      <c r="O92" s="1" t="s">
        <v>150</v>
      </c>
      <c r="P92" s="47">
        <v>96</v>
      </c>
      <c r="Q92" s="46">
        <f t="shared" si="7"/>
        <v>1.02</v>
      </c>
      <c r="R92" s="46">
        <f t="shared" si="36"/>
        <v>97.92</v>
      </c>
      <c r="S92" s="48">
        <f t="shared" si="37"/>
        <v>119.99169642857143</v>
      </c>
    </row>
    <row r="93" spans="1:19" x14ac:dyDescent="0.35">
      <c r="A93" s="43">
        <f t="shared" si="9"/>
        <v>36</v>
      </c>
      <c r="B93" s="1" t="s">
        <v>14</v>
      </c>
      <c r="C93" s="1">
        <v>3</v>
      </c>
      <c r="D93" s="1" t="s">
        <v>32</v>
      </c>
      <c r="E93" s="1"/>
      <c r="F93" s="1"/>
      <c r="G93" s="1"/>
      <c r="H93" s="44"/>
      <c r="I93" s="45">
        <f t="shared" si="33"/>
        <v>0</v>
      </c>
      <c r="J93" s="45">
        <f t="shared" si="29"/>
        <v>0</v>
      </c>
      <c r="K93" s="1">
        <v>1</v>
      </c>
      <c r="L93" s="45">
        <f t="shared" si="34"/>
        <v>0</v>
      </c>
      <c r="M93" s="46">
        <f t="shared" si="31"/>
        <v>0</v>
      </c>
      <c r="N93" s="46">
        <f t="shared" si="35"/>
        <v>0</v>
      </c>
      <c r="O93" s="1" t="s">
        <v>46</v>
      </c>
      <c r="P93" s="47">
        <v>18</v>
      </c>
      <c r="Q93" s="46">
        <f t="shared" si="7"/>
        <v>14.83</v>
      </c>
      <c r="R93" s="46">
        <f t="shared" si="36"/>
        <v>266.94</v>
      </c>
      <c r="S93" s="48">
        <f t="shared" si="37"/>
        <v>266.94</v>
      </c>
    </row>
    <row r="94" spans="1:19" x14ac:dyDescent="0.35">
      <c r="A94" s="43">
        <f t="shared" si="9"/>
        <v>37</v>
      </c>
      <c r="B94" s="1" t="s">
        <v>16</v>
      </c>
      <c r="C94" s="1">
        <v>1</v>
      </c>
      <c r="D94" s="1" t="s">
        <v>43</v>
      </c>
      <c r="E94" s="1">
        <v>8</v>
      </c>
      <c r="F94" s="1">
        <v>200</v>
      </c>
      <c r="G94" s="1">
        <v>5</v>
      </c>
      <c r="H94" s="44">
        <v>0.7</v>
      </c>
      <c r="I94" s="45">
        <f t="shared" si="33"/>
        <v>3.393939393939394</v>
      </c>
      <c r="J94" s="45">
        <f t="shared" si="29"/>
        <v>0.29464285714285715</v>
      </c>
      <c r="K94" s="1">
        <v>1</v>
      </c>
      <c r="L94" s="45">
        <f t="shared" si="34"/>
        <v>2.5928571428571425</v>
      </c>
      <c r="M94" s="46">
        <f t="shared" si="31"/>
        <v>7.2599999999999989</v>
      </c>
      <c r="N94" s="46">
        <f t="shared" si="35"/>
        <v>4.8065089285714286</v>
      </c>
      <c r="O94" s="1" t="s">
        <v>11</v>
      </c>
      <c r="P94" s="47"/>
      <c r="Q94" s="46" t="str">
        <f t="shared" si="7"/>
        <v>--</v>
      </c>
      <c r="R94" s="46">
        <f t="shared" si="36"/>
        <v>0</v>
      </c>
      <c r="S94" s="48">
        <f t="shared" si="37"/>
        <v>12.066508928571427</v>
      </c>
    </row>
    <row r="95" spans="1:19" x14ac:dyDescent="0.35">
      <c r="A95" s="43">
        <f t="shared" si="9"/>
        <v>38</v>
      </c>
      <c r="B95" s="1"/>
      <c r="C95" s="1"/>
      <c r="D95" s="1" t="s">
        <v>32</v>
      </c>
      <c r="E95" s="1"/>
      <c r="F95" s="1"/>
      <c r="G95" s="1"/>
      <c r="H95" s="44"/>
      <c r="I95" s="45">
        <f t="shared" si="33"/>
        <v>0</v>
      </c>
      <c r="J95" s="45">
        <f t="shared" si="29"/>
        <v>0</v>
      </c>
      <c r="K95" s="1">
        <v>1</v>
      </c>
      <c r="L95" s="45">
        <f t="shared" si="34"/>
        <v>0</v>
      </c>
      <c r="M95" s="46">
        <f t="shared" si="31"/>
        <v>0</v>
      </c>
      <c r="N95" s="46">
        <f t="shared" si="35"/>
        <v>0</v>
      </c>
      <c r="O95" s="1" t="s">
        <v>47</v>
      </c>
      <c r="P95" s="47">
        <v>9</v>
      </c>
      <c r="Q95" s="46">
        <f t="shared" si="7"/>
        <v>14.83</v>
      </c>
      <c r="R95" s="46">
        <f t="shared" si="36"/>
        <v>133.47</v>
      </c>
      <c r="S95" s="48">
        <f t="shared" si="37"/>
        <v>133.47</v>
      </c>
    </row>
    <row r="96" spans="1:19" x14ac:dyDescent="0.35">
      <c r="A96" s="43">
        <f t="shared" si="9"/>
        <v>39</v>
      </c>
      <c r="B96" s="1" t="s">
        <v>16</v>
      </c>
      <c r="C96" s="1">
        <v>2</v>
      </c>
      <c r="D96" s="1" t="s">
        <v>40</v>
      </c>
      <c r="E96" s="1">
        <v>12</v>
      </c>
      <c r="F96" s="1">
        <v>50</v>
      </c>
      <c r="G96" s="1">
        <v>2</v>
      </c>
      <c r="H96" s="44">
        <v>0.7</v>
      </c>
      <c r="I96" s="45">
        <f t="shared" si="33"/>
        <v>2.0363636363636362</v>
      </c>
      <c r="J96" s="45">
        <f t="shared" si="29"/>
        <v>0.4910714285714286</v>
      </c>
      <c r="K96" s="1">
        <v>1</v>
      </c>
      <c r="L96" s="45">
        <f t="shared" si="34"/>
        <v>1.0803571428571428</v>
      </c>
      <c r="M96" s="46">
        <f t="shared" si="31"/>
        <v>3.0249999999999995</v>
      </c>
      <c r="N96" s="46">
        <f t="shared" si="35"/>
        <v>8.0108482142857156</v>
      </c>
      <c r="O96" s="1" t="s">
        <v>151</v>
      </c>
      <c r="P96" s="47">
        <v>160</v>
      </c>
      <c r="Q96" s="46">
        <f t="shared" si="7"/>
        <v>4.08</v>
      </c>
      <c r="R96" s="46">
        <f t="shared" si="36"/>
        <v>652.79999999999995</v>
      </c>
      <c r="S96" s="48">
        <f t="shared" si="37"/>
        <v>663.83584821428565</v>
      </c>
    </row>
    <row r="97" spans="1:19" x14ac:dyDescent="0.35">
      <c r="A97" s="43">
        <f t="shared" si="9"/>
        <v>40</v>
      </c>
      <c r="B97" s="1"/>
      <c r="C97" s="1"/>
      <c r="D97" s="1"/>
      <c r="E97" s="1"/>
      <c r="F97" s="1"/>
      <c r="G97" s="1"/>
      <c r="H97" s="44"/>
      <c r="I97" s="45">
        <f t="shared" si="33"/>
        <v>0</v>
      </c>
      <c r="J97" s="45">
        <f t="shared" si="29"/>
        <v>0</v>
      </c>
      <c r="K97" s="1">
        <v>1</v>
      </c>
      <c r="L97" s="45">
        <f t="shared" si="34"/>
        <v>0</v>
      </c>
      <c r="M97" s="46">
        <f t="shared" si="31"/>
        <v>0</v>
      </c>
      <c r="N97" s="46">
        <f t="shared" si="35"/>
        <v>0</v>
      </c>
      <c r="O97" s="1" t="s">
        <v>139</v>
      </c>
      <c r="P97" s="47">
        <v>4</v>
      </c>
      <c r="Q97" s="46">
        <f t="shared" si="7"/>
        <v>5.53</v>
      </c>
      <c r="R97" s="46">
        <f t="shared" si="36"/>
        <v>22.12</v>
      </c>
      <c r="S97" s="48">
        <f t="shared" si="37"/>
        <v>22.12</v>
      </c>
    </row>
    <row r="98" spans="1:19" x14ac:dyDescent="0.35">
      <c r="A98" s="43">
        <f t="shared" si="9"/>
        <v>41</v>
      </c>
      <c r="B98" s="1"/>
      <c r="C98" s="1"/>
      <c r="D98" s="1"/>
      <c r="E98" s="1"/>
      <c r="F98" s="1"/>
      <c r="G98" s="1"/>
      <c r="H98" s="44"/>
      <c r="I98" s="45">
        <f t="shared" si="33"/>
        <v>0</v>
      </c>
      <c r="J98" s="45">
        <f t="shared" si="29"/>
        <v>0</v>
      </c>
      <c r="K98" s="1">
        <v>2</v>
      </c>
      <c r="L98" s="45">
        <f t="shared" si="34"/>
        <v>0</v>
      </c>
      <c r="M98" s="46">
        <f t="shared" si="31"/>
        <v>0</v>
      </c>
      <c r="N98" s="46">
        <f t="shared" si="35"/>
        <v>0</v>
      </c>
      <c r="O98" s="1" t="s">
        <v>144</v>
      </c>
      <c r="P98" s="47">
        <v>2</v>
      </c>
      <c r="Q98" s="46">
        <f t="shared" si="7"/>
        <v>3.59</v>
      </c>
      <c r="R98" s="46">
        <f t="shared" si="36"/>
        <v>7.18</v>
      </c>
      <c r="S98" s="48">
        <f t="shared" si="37"/>
        <v>7.18</v>
      </c>
    </row>
    <row r="99" spans="1:19" x14ac:dyDescent="0.35">
      <c r="A99" s="43">
        <f t="shared" si="9"/>
        <v>42</v>
      </c>
      <c r="B99" s="1" t="s">
        <v>17</v>
      </c>
      <c r="C99" s="1">
        <v>1</v>
      </c>
      <c r="D99" s="1" t="s">
        <v>43</v>
      </c>
      <c r="E99" s="1">
        <v>8</v>
      </c>
      <c r="F99" s="1">
        <v>200</v>
      </c>
      <c r="G99" s="1">
        <v>5</v>
      </c>
      <c r="H99" s="44">
        <v>0.7</v>
      </c>
      <c r="I99" s="45">
        <f t="shared" si="33"/>
        <v>3.393939393939394</v>
      </c>
      <c r="J99" s="45">
        <f t="shared" si="29"/>
        <v>0.29464285714285715</v>
      </c>
      <c r="K99" s="1">
        <v>1</v>
      </c>
      <c r="L99" s="45">
        <f t="shared" si="34"/>
        <v>2.5928571428571425</v>
      </c>
      <c r="M99" s="46">
        <f t="shared" si="31"/>
        <v>7.2599999999999989</v>
      </c>
      <c r="N99" s="46">
        <f t="shared" si="35"/>
        <v>4.8065089285714286</v>
      </c>
      <c r="O99" s="1" t="s">
        <v>154</v>
      </c>
      <c r="P99" s="47">
        <v>1100</v>
      </c>
      <c r="Q99" s="46">
        <f t="shared" si="7"/>
        <v>2</v>
      </c>
      <c r="R99" s="46">
        <f t="shared" si="36"/>
        <v>2200</v>
      </c>
      <c r="S99" s="48">
        <f t="shared" si="37"/>
        <v>2212.0665089285712</v>
      </c>
    </row>
    <row r="100" spans="1:19" x14ac:dyDescent="0.35">
      <c r="A100" s="43">
        <f t="shared" si="9"/>
        <v>43</v>
      </c>
      <c r="B100" s="1"/>
      <c r="C100" s="1"/>
      <c r="D100" s="1" t="s">
        <v>32</v>
      </c>
      <c r="E100" s="1"/>
      <c r="F100" s="1"/>
      <c r="G100" s="1"/>
      <c r="H100" s="44"/>
      <c r="I100" s="45">
        <f t="shared" si="33"/>
        <v>0</v>
      </c>
      <c r="J100" s="45">
        <f t="shared" si="29"/>
        <v>0</v>
      </c>
      <c r="K100" s="1">
        <v>1</v>
      </c>
      <c r="L100" s="45">
        <f t="shared" si="34"/>
        <v>0</v>
      </c>
      <c r="M100" s="46">
        <f t="shared" si="31"/>
        <v>0</v>
      </c>
      <c r="N100" s="46">
        <f t="shared" si="35"/>
        <v>0</v>
      </c>
      <c r="O100" s="1" t="s">
        <v>47</v>
      </c>
      <c r="P100" s="47">
        <v>9</v>
      </c>
      <c r="Q100" s="46">
        <f t="shared" si="7"/>
        <v>14.83</v>
      </c>
      <c r="R100" s="46">
        <f t="shared" si="36"/>
        <v>133.47</v>
      </c>
      <c r="S100" s="48">
        <f t="shared" si="37"/>
        <v>133.47</v>
      </c>
    </row>
    <row r="101" spans="1:19" x14ac:dyDescent="0.35">
      <c r="A101" s="43">
        <f t="shared" si="9"/>
        <v>44</v>
      </c>
      <c r="B101" s="1" t="s">
        <v>17</v>
      </c>
      <c r="C101" s="1">
        <v>2</v>
      </c>
      <c r="D101" s="1" t="s">
        <v>40</v>
      </c>
      <c r="E101" s="1">
        <v>12</v>
      </c>
      <c r="F101" s="1">
        <v>50</v>
      </c>
      <c r="G101" s="1">
        <v>2</v>
      </c>
      <c r="H101" s="44">
        <v>0.7</v>
      </c>
      <c r="I101" s="45">
        <f t="shared" si="33"/>
        <v>2.0363636363636362</v>
      </c>
      <c r="J101" s="45">
        <f t="shared" si="29"/>
        <v>0.4910714285714286</v>
      </c>
      <c r="K101" s="1">
        <v>2</v>
      </c>
      <c r="L101" s="45">
        <f t="shared" si="34"/>
        <v>2.1607142857142856</v>
      </c>
      <c r="M101" s="46">
        <f t="shared" si="31"/>
        <v>6.0499999999999989</v>
      </c>
      <c r="N101" s="46">
        <f t="shared" si="35"/>
        <v>16.021696428571431</v>
      </c>
      <c r="O101" s="1" t="s">
        <v>139</v>
      </c>
      <c r="P101" s="47">
        <v>100</v>
      </c>
      <c r="Q101" s="46">
        <f t="shared" si="7"/>
        <v>5.53</v>
      </c>
      <c r="R101" s="46">
        <f t="shared" si="36"/>
        <v>553</v>
      </c>
      <c r="S101" s="48">
        <f t="shared" si="37"/>
        <v>575.07169642857139</v>
      </c>
    </row>
    <row r="102" spans="1:19" x14ac:dyDescent="0.35">
      <c r="A102" s="43">
        <f t="shared" si="9"/>
        <v>45</v>
      </c>
      <c r="B102" s="1"/>
      <c r="C102" s="1"/>
      <c r="D102" s="1"/>
      <c r="E102" s="1"/>
      <c r="F102" s="1"/>
      <c r="G102" s="1"/>
      <c r="H102" s="44"/>
      <c r="I102" s="45">
        <f t="shared" si="33"/>
        <v>0</v>
      </c>
      <c r="J102" s="45">
        <f t="shared" si="29"/>
        <v>0</v>
      </c>
      <c r="K102" s="1">
        <v>1</v>
      </c>
      <c r="L102" s="45">
        <f t="shared" si="34"/>
        <v>0</v>
      </c>
      <c r="M102" s="46">
        <f t="shared" si="31"/>
        <v>0</v>
      </c>
      <c r="N102" s="46">
        <f t="shared" si="35"/>
        <v>0</v>
      </c>
      <c r="O102" s="1" t="s">
        <v>53</v>
      </c>
      <c r="P102" s="47">
        <v>6</v>
      </c>
      <c r="Q102" s="46">
        <f t="shared" si="7"/>
        <v>1.7</v>
      </c>
      <c r="R102" s="46">
        <f t="shared" si="36"/>
        <v>10.199999999999999</v>
      </c>
      <c r="S102" s="48">
        <f t="shared" si="37"/>
        <v>10.199999999999999</v>
      </c>
    </row>
    <row r="103" spans="1:19" x14ac:dyDescent="0.35">
      <c r="A103" s="43">
        <f t="shared" si="9"/>
        <v>46</v>
      </c>
      <c r="B103" s="1" t="s">
        <v>17</v>
      </c>
      <c r="C103" s="1">
        <v>3</v>
      </c>
      <c r="D103" s="1" t="s">
        <v>43</v>
      </c>
      <c r="E103" s="1">
        <v>8</v>
      </c>
      <c r="F103" s="1">
        <v>200</v>
      </c>
      <c r="G103" s="1">
        <v>5</v>
      </c>
      <c r="H103" s="44">
        <v>0.7</v>
      </c>
      <c r="I103" s="45">
        <f t="shared" si="33"/>
        <v>3.393939393939394</v>
      </c>
      <c r="J103" s="45">
        <f t="shared" si="29"/>
        <v>0.29464285714285715</v>
      </c>
      <c r="K103" s="1">
        <v>1</v>
      </c>
      <c r="L103" s="45">
        <f t="shared" si="34"/>
        <v>2.5928571428571425</v>
      </c>
      <c r="M103" s="46">
        <f t="shared" si="31"/>
        <v>7.2599999999999989</v>
      </c>
      <c r="N103" s="46">
        <f t="shared" si="35"/>
        <v>4.8065089285714286</v>
      </c>
      <c r="O103" s="1" t="s">
        <v>154</v>
      </c>
      <c r="P103" s="47">
        <v>1100</v>
      </c>
      <c r="Q103" s="46">
        <f t="shared" si="7"/>
        <v>2</v>
      </c>
      <c r="R103" s="46">
        <f t="shared" si="36"/>
        <v>2200</v>
      </c>
      <c r="S103" s="48">
        <f t="shared" si="37"/>
        <v>2212.0665089285712</v>
      </c>
    </row>
    <row r="104" spans="1:19" x14ac:dyDescent="0.35">
      <c r="A104" s="43">
        <f t="shared" si="9"/>
        <v>47</v>
      </c>
      <c r="B104" s="1"/>
      <c r="C104" s="1"/>
      <c r="D104" s="1" t="s">
        <v>32</v>
      </c>
      <c r="E104" s="1"/>
      <c r="F104" s="1"/>
      <c r="G104" s="1"/>
      <c r="H104" s="44"/>
      <c r="I104" s="45">
        <f t="shared" si="33"/>
        <v>0</v>
      </c>
      <c r="J104" s="45">
        <f t="shared" si="29"/>
        <v>0</v>
      </c>
      <c r="K104" s="1">
        <v>1</v>
      </c>
      <c r="L104" s="45">
        <f t="shared" si="34"/>
        <v>0</v>
      </c>
      <c r="M104" s="46">
        <f t="shared" si="31"/>
        <v>0</v>
      </c>
      <c r="N104" s="46">
        <f t="shared" si="35"/>
        <v>0</v>
      </c>
      <c r="O104" s="1" t="s">
        <v>47</v>
      </c>
      <c r="P104" s="47">
        <v>9</v>
      </c>
      <c r="Q104" s="46">
        <f t="shared" si="7"/>
        <v>14.83</v>
      </c>
      <c r="R104" s="46">
        <f t="shared" si="36"/>
        <v>133.47</v>
      </c>
      <c r="S104" s="48">
        <f t="shared" si="37"/>
        <v>133.47</v>
      </c>
    </row>
    <row r="105" spans="1:19" x14ac:dyDescent="0.35">
      <c r="A105" s="43">
        <f t="shared" si="9"/>
        <v>48</v>
      </c>
      <c r="B105" s="1" t="s">
        <v>18</v>
      </c>
      <c r="C105" s="1">
        <v>1</v>
      </c>
      <c r="D105" s="1" t="s">
        <v>40</v>
      </c>
      <c r="E105" s="1">
        <v>12</v>
      </c>
      <c r="F105" s="1">
        <v>50</v>
      </c>
      <c r="G105" s="1">
        <v>2</v>
      </c>
      <c r="H105" s="44">
        <v>0.7</v>
      </c>
      <c r="I105" s="45">
        <f t="shared" si="33"/>
        <v>2.0363636363636362</v>
      </c>
      <c r="J105" s="45">
        <f t="shared" si="29"/>
        <v>0.4910714285714286</v>
      </c>
      <c r="K105" s="1">
        <v>1</v>
      </c>
      <c r="L105" s="45">
        <f t="shared" si="34"/>
        <v>1.0803571428571428</v>
      </c>
      <c r="M105" s="46">
        <f t="shared" si="31"/>
        <v>3.0249999999999995</v>
      </c>
      <c r="N105" s="46">
        <f t="shared" si="35"/>
        <v>8.0108482142857156</v>
      </c>
      <c r="O105" s="1" t="s">
        <v>140</v>
      </c>
      <c r="P105" s="47">
        <v>2</v>
      </c>
      <c r="Q105" s="46">
        <f t="shared" si="7"/>
        <v>4.97</v>
      </c>
      <c r="R105" s="46">
        <f t="shared" si="36"/>
        <v>9.94</v>
      </c>
      <c r="S105" s="48">
        <f t="shared" si="37"/>
        <v>20.975848214285712</v>
      </c>
    </row>
    <row r="106" spans="1:19" x14ac:dyDescent="0.35">
      <c r="A106" s="43">
        <f t="shared" si="9"/>
        <v>49</v>
      </c>
      <c r="B106" s="1"/>
      <c r="C106" s="1"/>
      <c r="D106" s="1"/>
      <c r="E106" s="1"/>
      <c r="F106" s="1"/>
      <c r="G106" s="1"/>
      <c r="H106" s="44"/>
      <c r="I106" s="45">
        <f t="shared" si="33"/>
        <v>0</v>
      </c>
      <c r="J106" s="45">
        <f t="shared" si="29"/>
        <v>0</v>
      </c>
      <c r="K106" s="1">
        <v>1</v>
      </c>
      <c r="L106" s="45">
        <f t="shared" si="34"/>
        <v>0</v>
      </c>
      <c r="M106" s="46">
        <f t="shared" si="31"/>
        <v>0</v>
      </c>
      <c r="N106" s="46">
        <f t="shared" si="35"/>
        <v>0</v>
      </c>
      <c r="O106" s="1" t="s">
        <v>55</v>
      </c>
      <c r="P106" s="47">
        <v>1</v>
      </c>
      <c r="Q106" s="46">
        <f t="shared" si="7"/>
        <v>2.9</v>
      </c>
      <c r="R106" s="46">
        <f t="shared" si="36"/>
        <v>2.9</v>
      </c>
      <c r="S106" s="48">
        <f t="shared" si="37"/>
        <v>2.9</v>
      </c>
    </row>
    <row r="107" spans="1:19" x14ac:dyDescent="0.35">
      <c r="A107" s="43">
        <f t="shared" si="9"/>
        <v>50</v>
      </c>
      <c r="B107" s="1" t="s">
        <v>18</v>
      </c>
      <c r="C107" s="1">
        <v>2</v>
      </c>
      <c r="D107" s="1" t="s">
        <v>111</v>
      </c>
      <c r="E107" s="1">
        <v>5</v>
      </c>
      <c r="F107" s="1">
        <v>50</v>
      </c>
      <c r="G107" s="1">
        <v>2</v>
      </c>
      <c r="H107" s="44">
        <v>0.7</v>
      </c>
      <c r="I107" s="45">
        <f t="shared" si="33"/>
        <v>0.84848484848484851</v>
      </c>
      <c r="J107" s="45">
        <f t="shared" si="29"/>
        <v>1.1785714285714286</v>
      </c>
      <c r="K107" s="1">
        <v>1</v>
      </c>
      <c r="L107" s="45">
        <f t="shared" si="34"/>
        <v>2.5928571428571425</v>
      </c>
      <c r="M107" s="46">
        <f t="shared" si="31"/>
        <v>7.2599999999999989</v>
      </c>
      <c r="N107" s="46">
        <f t="shared" si="35"/>
        <v>19.226035714285715</v>
      </c>
      <c r="O107" s="1" t="s">
        <v>11</v>
      </c>
      <c r="P107" s="47"/>
      <c r="Q107" s="46" t="str">
        <f t="shared" si="7"/>
        <v>--</v>
      </c>
      <c r="R107" s="46">
        <f t="shared" ref="R107:R109" si="38">IF(P107&gt;0,P107*Q107,0)</f>
        <v>0</v>
      </c>
      <c r="S107" s="48">
        <f t="shared" ref="S107:S109" si="39">M107+N107+R107</f>
        <v>26.486035714285713</v>
      </c>
    </row>
    <row r="108" spans="1:19" x14ac:dyDescent="0.35">
      <c r="A108" s="43">
        <f t="shared" si="9"/>
        <v>51</v>
      </c>
      <c r="B108" s="1" t="s">
        <v>22</v>
      </c>
      <c r="C108" s="1">
        <v>7</v>
      </c>
      <c r="D108" s="1" t="s">
        <v>137</v>
      </c>
      <c r="E108" s="1"/>
      <c r="F108" s="1"/>
      <c r="G108" s="1"/>
      <c r="H108" s="44"/>
      <c r="I108" s="45">
        <f t="shared" ref="I108:I109" si="40">IF(G108&gt;0,((1/8.25)*E108*G108*H108),0)</f>
        <v>0</v>
      </c>
      <c r="J108" s="45">
        <f t="shared" si="29"/>
        <v>0</v>
      </c>
      <c r="K108" s="1">
        <v>0</v>
      </c>
      <c r="L108" s="45">
        <f t="shared" ref="L108:L109" si="41">IF(F108="- -",0,F108*0.044*J108*K108)</f>
        <v>0</v>
      </c>
      <c r="M108" s="46">
        <f t="shared" si="31"/>
        <v>0</v>
      </c>
      <c r="N108" s="46">
        <f t="shared" ref="N108:N109" si="42">IF(H108&gt;0,(J108*K108*1.1*$B$54),0)</f>
        <v>0</v>
      </c>
      <c r="O108" s="1" t="s">
        <v>103</v>
      </c>
      <c r="P108" s="47">
        <v>1</v>
      </c>
      <c r="Q108" s="46">
        <f t="shared" si="7"/>
        <v>140</v>
      </c>
      <c r="R108" s="46">
        <f t="shared" si="38"/>
        <v>140</v>
      </c>
      <c r="S108" s="48">
        <f t="shared" si="39"/>
        <v>140</v>
      </c>
    </row>
    <row r="109" spans="1:19" x14ac:dyDescent="0.35">
      <c r="A109" s="43">
        <f t="shared" si="9"/>
        <v>52</v>
      </c>
      <c r="B109" s="1" t="s">
        <v>22</v>
      </c>
      <c r="C109" s="1">
        <v>8</v>
      </c>
      <c r="D109" s="1" t="s">
        <v>112</v>
      </c>
      <c r="E109" s="1"/>
      <c r="F109" s="1"/>
      <c r="G109" s="1"/>
      <c r="H109" s="44"/>
      <c r="I109" s="45">
        <f t="shared" si="40"/>
        <v>0</v>
      </c>
      <c r="J109" s="45">
        <f t="shared" si="29"/>
        <v>0</v>
      </c>
      <c r="K109" s="1">
        <v>0</v>
      </c>
      <c r="L109" s="45">
        <f t="shared" si="41"/>
        <v>0</v>
      </c>
      <c r="M109" s="46">
        <f t="shared" si="31"/>
        <v>0</v>
      </c>
      <c r="N109" s="46">
        <f t="shared" si="42"/>
        <v>0</v>
      </c>
      <c r="O109" s="1" t="s">
        <v>113</v>
      </c>
      <c r="P109" s="47">
        <v>1</v>
      </c>
      <c r="Q109" s="46">
        <f t="shared" si="7"/>
        <v>65</v>
      </c>
      <c r="R109" s="46">
        <f t="shared" si="38"/>
        <v>65</v>
      </c>
      <c r="S109" s="48">
        <f t="shared" si="39"/>
        <v>65</v>
      </c>
    </row>
    <row r="110" spans="1:19" x14ac:dyDescent="0.35">
      <c r="A110" s="43">
        <f t="shared" si="9"/>
        <v>53</v>
      </c>
      <c r="B110" s="1"/>
      <c r="C110" s="1"/>
      <c r="D110" s="1"/>
      <c r="E110" s="1"/>
      <c r="F110" s="1"/>
      <c r="G110" s="1"/>
      <c r="H110" s="44"/>
      <c r="I110" s="45"/>
      <c r="J110" s="45"/>
      <c r="K110" s="1"/>
      <c r="L110" s="45"/>
      <c r="M110" s="46"/>
      <c r="N110" s="46"/>
      <c r="O110" s="1"/>
      <c r="P110" s="47"/>
      <c r="Q110" s="46"/>
      <c r="R110" s="46"/>
      <c r="S110" s="48"/>
    </row>
    <row r="111" spans="1:19" x14ac:dyDescent="0.35">
      <c r="A111" s="43">
        <f t="shared" si="9"/>
        <v>54</v>
      </c>
      <c r="B111" s="1"/>
      <c r="C111" s="1"/>
      <c r="D111" s="1"/>
      <c r="E111" s="1"/>
      <c r="F111" s="1"/>
      <c r="G111" s="1"/>
      <c r="H111" s="44"/>
      <c r="I111" s="45"/>
      <c r="J111" s="45"/>
      <c r="K111" s="1"/>
      <c r="L111" s="45"/>
      <c r="M111" s="46"/>
      <c r="N111" s="46"/>
      <c r="O111" s="1"/>
      <c r="P111" s="47"/>
      <c r="Q111" s="46"/>
      <c r="R111" s="46"/>
      <c r="S111" s="48"/>
    </row>
    <row r="112" spans="1:19" x14ac:dyDescent="0.35">
      <c r="A112" s="43">
        <f t="shared" si="9"/>
        <v>55</v>
      </c>
      <c r="B112" s="1"/>
      <c r="C112" s="1"/>
      <c r="D112" s="1"/>
      <c r="E112" s="1"/>
      <c r="F112" s="1"/>
      <c r="G112" s="1"/>
      <c r="H112" s="44"/>
      <c r="I112" s="45"/>
      <c r="J112" s="45"/>
      <c r="K112" s="1"/>
      <c r="L112" s="45"/>
      <c r="M112" s="46"/>
      <c r="N112" s="46"/>
      <c r="O112" s="1"/>
      <c r="P112" s="47"/>
      <c r="Q112" s="46"/>
      <c r="R112" s="46"/>
      <c r="S112" s="48"/>
    </row>
    <row r="113" spans="1:19" x14ac:dyDescent="0.35">
      <c r="A113" s="43">
        <f t="shared" si="9"/>
        <v>56</v>
      </c>
      <c r="B113" s="1"/>
      <c r="C113" s="1"/>
      <c r="D113" s="1"/>
      <c r="E113" s="1"/>
      <c r="F113" s="1"/>
      <c r="G113" s="1"/>
      <c r="H113" s="44"/>
      <c r="I113" s="45"/>
      <c r="J113" s="45"/>
      <c r="K113" s="1"/>
      <c r="L113" s="45"/>
      <c r="M113" s="46"/>
      <c r="N113" s="46"/>
      <c r="O113" s="1"/>
      <c r="P113" s="47"/>
      <c r="Q113" s="46"/>
      <c r="R113" s="46"/>
      <c r="S113" s="48"/>
    </row>
    <row r="114" spans="1:19" x14ac:dyDescent="0.35">
      <c r="A114" s="43">
        <f t="shared" si="9"/>
        <v>57</v>
      </c>
      <c r="B114" s="1"/>
      <c r="C114" s="1"/>
      <c r="D114" s="1"/>
      <c r="E114" s="1"/>
      <c r="F114" s="1"/>
      <c r="G114" s="1"/>
      <c r="H114" s="44"/>
      <c r="I114" s="45"/>
      <c r="J114" s="45"/>
      <c r="K114" s="1"/>
      <c r="L114" s="45"/>
      <c r="M114" s="46"/>
      <c r="N114" s="46"/>
      <c r="O114" s="1"/>
      <c r="P114" s="47"/>
      <c r="Q114" s="46"/>
      <c r="R114" s="46"/>
      <c r="S114" s="48"/>
    </row>
    <row r="115" spans="1:19" x14ac:dyDescent="0.35">
      <c r="A115" s="43">
        <f t="shared" si="9"/>
        <v>58</v>
      </c>
      <c r="B115" s="1"/>
      <c r="C115" s="1"/>
      <c r="D115" s="1"/>
      <c r="E115" s="1"/>
      <c r="F115" s="1"/>
      <c r="G115" s="1"/>
      <c r="H115" s="44"/>
      <c r="I115" s="45"/>
      <c r="J115" s="45"/>
      <c r="K115" s="1"/>
      <c r="L115" s="45"/>
      <c r="M115" s="46"/>
      <c r="N115" s="46"/>
      <c r="O115" s="1"/>
      <c r="P115" s="47"/>
      <c r="Q115" s="46"/>
      <c r="R115" s="46"/>
      <c r="S115" s="48"/>
    </row>
    <row r="116" spans="1:19" x14ac:dyDescent="0.35">
      <c r="A116" s="43">
        <f t="shared" si="9"/>
        <v>59</v>
      </c>
      <c r="B116" s="1"/>
      <c r="C116" s="1"/>
      <c r="D116" s="1"/>
      <c r="E116" s="1"/>
      <c r="F116" s="1"/>
      <c r="G116" s="1"/>
      <c r="H116" s="44"/>
      <c r="I116" s="45"/>
      <c r="J116" s="45"/>
      <c r="K116" s="1"/>
      <c r="L116" s="45"/>
      <c r="M116" s="46"/>
      <c r="N116" s="46"/>
      <c r="O116" s="1"/>
      <c r="P116" s="47"/>
      <c r="Q116" s="46"/>
      <c r="R116" s="46"/>
      <c r="S116" s="48"/>
    </row>
    <row r="117" spans="1:19" x14ac:dyDescent="0.35">
      <c r="A117" s="49">
        <f t="shared" si="9"/>
        <v>60</v>
      </c>
      <c r="B117" s="11"/>
      <c r="C117" s="11"/>
      <c r="D117" s="11"/>
      <c r="E117" s="11"/>
      <c r="F117" s="11"/>
      <c r="G117" s="11"/>
      <c r="H117" s="12"/>
      <c r="I117" s="13"/>
      <c r="J117" s="13"/>
      <c r="K117" s="11"/>
      <c r="L117" s="13"/>
      <c r="M117" s="14"/>
      <c r="N117" s="14"/>
      <c r="O117" s="11"/>
      <c r="P117" s="20"/>
      <c r="Q117" s="14"/>
      <c r="R117" s="14"/>
      <c r="S117" s="50"/>
    </row>
    <row r="118" spans="1:19" x14ac:dyDescent="0.35">
      <c r="A118" s="51" t="s">
        <v>99</v>
      </c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52">
        <f>SUM(S58:S117)</f>
        <v>9133.6484756181308</v>
      </c>
    </row>
    <row r="119" spans="1:19" x14ac:dyDescent="0.35">
      <c r="A119" s="53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5"/>
    </row>
    <row r="120" spans="1:19" x14ac:dyDescent="0.35">
      <c r="A120" s="56" t="s">
        <v>132</v>
      </c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5"/>
    </row>
    <row r="121" spans="1:19" x14ac:dyDescent="0.35">
      <c r="A121" s="53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5"/>
    </row>
    <row r="122" spans="1:19" x14ac:dyDescent="0.35">
      <c r="A122" s="57" t="s">
        <v>162</v>
      </c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5"/>
    </row>
    <row r="123" spans="1:19" x14ac:dyDescent="0.35">
      <c r="A123" s="53"/>
      <c r="B123" s="67" t="s">
        <v>156</v>
      </c>
      <c r="C123" s="67"/>
      <c r="D123" s="67"/>
      <c r="E123" s="67"/>
      <c r="F123" s="67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5"/>
    </row>
    <row r="124" spans="1:19" x14ac:dyDescent="0.35">
      <c r="A124" s="53"/>
      <c r="B124" s="21">
        <f>C124-1.5</f>
        <v>12</v>
      </c>
      <c r="C124" s="21">
        <f>D124-1.5</f>
        <v>13.5</v>
      </c>
      <c r="D124" s="22">
        <v>15</v>
      </c>
      <c r="E124" s="21">
        <f>D124+1.5</f>
        <v>16.5</v>
      </c>
      <c r="F124" s="21">
        <f>E124+1.5</f>
        <v>18</v>
      </c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5"/>
    </row>
    <row r="125" spans="1:19" x14ac:dyDescent="0.35">
      <c r="A125" s="58" t="s">
        <v>157</v>
      </c>
      <c r="B125" s="68" t="s">
        <v>100</v>
      </c>
      <c r="C125" s="69"/>
      <c r="D125" s="69"/>
      <c r="E125" s="69"/>
      <c r="F125" s="69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5"/>
    </row>
    <row r="126" spans="1:19" x14ac:dyDescent="0.35">
      <c r="A126" s="59">
        <v>1500</v>
      </c>
      <c r="B126" s="21">
        <f>(B$124*$A$126)-$S$118</f>
        <v>8866.3515243818692</v>
      </c>
      <c r="C126" s="21">
        <f>(C$124*$A$126)-$S$118</f>
        <v>11116.351524381869</v>
      </c>
      <c r="D126" s="21">
        <f>(D$124*$A$126)-$S$118</f>
        <v>13366.351524381869</v>
      </c>
      <c r="E126" s="21">
        <f>(E$124*$A$126)-$S$118</f>
        <v>15616.351524381869</v>
      </c>
      <c r="F126" s="21">
        <f>(F$124*$A$126)-$S$118</f>
        <v>17866.351524381869</v>
      </c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5"/>
    </row>
    <row r="127" spans="1:19" x14ac:dyDescent="0.35">
      <c r="A127" s="58">
        <f>A126+200</f>
        <v>1700</v>
      </c>
      <c r="B127" s="21">
        <f>(B$124*$A$127)-$S$118</f>
        <v>11266.351524381869</v>
      </c>
      <c r="C127" s="21">
        <f>(C$124*$A$127)-$S$118</f>
        <v>13816.351524381869</v>
      </c>
      <c r="D127" s="21">
        <f>(D$124*$A$127)-$S$118</f>
        <v>16366.351524381869</v>
      </c>
      <c r="E127" s="21">
        <f>(E$124*$A$127)-$S$118</f>
        <v>18916.351524381869</v>
      </c>
      <c r="F127" s="21">
        <f>(F$124*$A$127)-$S$118</f>
        <v>21466.351524381869</v>
      </c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5"/>
    </row>
    <row r="128" spans="1:19" x14ac:dyDescent="0.35">
      <c r="A128" s="58">
        <f t="shared" ref="A128:A130" si="43">A127+200</f>
        <v>1900</v>
      </c>
      <c r="B128" s="21">
        <f>(B$124*$A$128)-$S$118</f>
        <v>13666.351524381869</v>
      </c>
      <c r="C128" s="21">
        <f>(C$124*$A$128)-$S$118</f>
        <v>16516.351524381869</v>
      </c>
      <c r="D128" s="21">
        <f>(D$124*$A$128)-$S$118</f>
        <v>19366.351524381869</v>
      </c>
      <c r="E128" s="21">
        <f>(E$124*$A$128)-$S$118</f>
        <v>22216.351524381869</v>
      </c>
      <c r="F128" s="21">
        <f>(F$124*$A$128)-$S$118</f>
        <v>25066.351524381869</v>
      </c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5"/>
    </row>
    <row r="129" spans="1:19" x14ac:dyDescent="0.35">
      <c r="A129" s="58">
        <f t="shared" si="43"/>
        <v>2100</v>
      </c>
      <c r="B129" s="21">
        <f>(B$124*$A$129)-$S$118</f>
        <v>16066.351524381869</v>
      </c>
      <c r="C129" s="21">
        <f>(C$124*$A$129)-$S$118</f>
        <v>19216.351524381869</v>
      </c>
      <c r="D129" s="21">
        <f>(D$124*$A$129)-$S$118</f>
        <v>22366.351524381869</v>
      </c>
      <c r="E129" s="21">
        <f>(E$124*$A$129)-$S$118</f>
        <v>25516.351524381869</v>
      </c>
      <c r="F129" s="21">
        <f>(F$124*$A$129)-$S$118</f>
        <v>28666.351524381869</v>
      </c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5"/>
    </row>
    <row r="130" spans="1:19" x14ac:dyDescent="0.35">
      <c r="A130" s="58">
        <f t="shared" si="43"/>
        <v>2300</v>
      </c>
      <c r="B130" s="21">
        <f>(B$124*$A$130)-$S$118</f>
        <v>18466.351524381869</v>
      </c>
      <c r="C130" s="21">
        <f>(C$124*$A$130)-$S$118</f>
        <v>21916.351524381869</v>
      </c>
      <c r="D130" s="21">
        <f>(D$124*$A$130)-$S$118</f>
        <v>25366.351524381869</v>
      </c>
      <c r="E130" s="21">
        <f>(E$124*$A$130)-$S$118</f>
        <v>28816.351524381869</v>
      </c>
      <c r="F130" s="21">
        <f>(F$124*$A$130)-$S$118</f>
        <v>32266.351524381869</v>
      </c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5"/>
    </row>
    <row r="131" spans="1:19" x14ac:dyDescent="0.35">
      <c r="A131" s="60"/>
      <c r="B131" s="61"/>
      <c r="C131" s="61"/>
      <c r="D131" s="61"/>
      <c r="E131" s="61"/>
      <c r="F131" s="61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5"/>
    </row>
    <row r="132" spans="1:19" x14ac:dyDescent="0.35">
      <c r="A132" s="57" t="s">
        <v>161</v>
      </c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5"/>
    </row>
    <row r="133" spans="1:19" x14ac:dyDescent="0.35">
      <c r="A133" s="58" t="str">
        <f>A125</f>
        <v>Yield flats per acre</v>
      </c>
      <c r="B133" s="23" t="s">
        <v>158</v>
      </c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5"/>
    </row>
    <row r="134" spans="1:19" x14ac:dyDescent="0.35">
      <c r="A134" s="62">
        <v>1500</v>
      </c>
      <c r="B134" s="25">
        <f>($S$118/A134)</f>
        <v>6.0890989837454201</v>
      </c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5"/>
    </row>
    <row r="135" spans="1:19" x14ac:dyDescent="0.35">
      <c r="A135" s="62">
        <f>A134+200</f>
        <v>1700</v>
      </c>
      <c r="B135" s="25">
        <f t="shared" ref="B135:B138" si="44">($S$118/A135)</f>
        <v>5.3727343974224295</v>
      </c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5"/>
    </row>
    <row r="136" spans="1:19" x14ac:dyDescent="0.35">
      <c r="A136" s="62">
        <f t="shared" ref="A136:A138" si="45">A135+200</f>
        <v>1900</v>
      </c>
      <c r="B136" s="25">
        <f t="shared" si="44"/>
        <v>4.8071834082200686</v>
      </c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5"/>
    </row>
    <row r="137" spans="1:19" x14ac:dyDescent="0.35">
      <c r="A137" s="62">
        <f t="shared" si="45"/>
        <v>2100</v>
      </c>
      <c r="B137" s="25">
        <f t="shared" si="44"/>
        <v>4.3493564169610144</v>
      </c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5"/>
    </row>
    <row r="138" spans="1:19" x14ac:dyDescent="0.35">
      <c r="A138" s="62">
        <f t="shared" si="45"/>
        <v>2300</v>
      </c>
      <c r="B138" s="25">
        <f t="shared" si="44"/>
        <v>3.9711515111383178</v>
      </c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5"/>
    </row>
    <row r="139" spans="1:19" x14ac:dyDescent="0.35">
      <c r="A139" s="53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5"/>
    </row>
    <row r="140" spans="1:19" x14ac:dyDescent="0.35">
      <c r="A140" s="57" t="s">
        <v>165</v>
      </c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5"/>
    </row>
    <row r="141" spans="1:19" x14ac:dyDescent="0.35">
      <c r="A141" s="63" t="s">
        <v>166</v>
      </c>
      <c r="B141" s="26">
        <v>1800</v>
      </c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5"/>
    </row>
    <row r="142" spans="1:19" x14ac:dyDescent="0.35">
      <c r="A142" s="63" t="s">
        <v>123</v>
      </c>
      <c r="B142" s="27">
        <v>0.98</v>
      </c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5"/>
    </row>
    <row r="143" spans="1:19" x14ac:dyDescent="0.35">
      <c r="A143" s="63" t="s">
        <v>124</v>
      </c>
      <c r="B143" s="24">
        <f>B141*B142</f>
        <v>1764</v>
      </c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5"/>
    </row>
    <row r="144" spans="1:19" x14ac:dyDescent="0.35">
      <c r="A144" s="63" t="s">
        <v>125</v>
      </c>
      <c r="B144" s="21">
        <f>B143*D124</f>
        <v>26460</v>
      </c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5"/>
    </row>
    <row r="145" spans="1:19" x14ac:dyDescent="0.35">
      <c r="A145" s="53"/>
      <c r="B145" s="61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5"/>
    </row>
    <row r="146" spans="1:19" x14ac:dyDescent="0.35">
      <c r="A146" s="57" t="s">
        <v>159</v>
      </c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5"/>
    </row>
    <row r="147" spans="1:19" x14ac:dyDescent="0.35">
      <c r="A147" s="63" t="s">
        <v>126</v>
      </c>
      <c r="B147" s="21">
        <f>$S$118</f>
        <v>9133.6484756181308</v>
      </c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5"/>
    </row>
    <row r="148" spans="1:19" x14ac:dyDescent="0.35">
      <c r="A148" s="63" t="s">
        <v>127</v>
      </c>
      <c r="B148" s="22">
        <v>0.02</v>
      </c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5"/>
    </row>
    <row r="149" spans="1:19" x14ac:dyDescent="0.35">
      <c r="A149" s="63" t="s">
        <v>128</v>
      </c>
      <c r="B149" s="22">
        <v>250</v>
      </c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5"/>
    </row>
    <row r="150" spans="1:19" x14ac:dyDescent="0.35">
      <c r="A150" s="63" t="s">
        <v>129</v>
      </c>
      <c r="B150" s="21">
        <f>B147+B149+(B148*B143)</f>
        <v>9418.9284756181314</v>
      </c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5"/>
    </row>
    <row r="151" spans="1:19" x14ac:dyDescent="0.35">
      <c r="A151" s="53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5"/>
    </row>
    <row r="152" spans="1:19" x14ac:dyDescent="0.35">
      <c r="A152" s="57" t="s">
        <v>160</v>
      </c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5"/>
    </row>
    <row r="153" spans="1:19" x14ac:dyDescent="0.35">
      <c r="A153" s="63" t="s">
        <v>130</v>
      </c>
      <c r="B153" s="21">
        <f>B144-B150</f>
        <v>17041.07152438187</v>
      </c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5"/>
    </row>
    <row r="154" spans="1:19" ht="15" thickBot="1" x14ac:dyDescent="0.4">
      <c r="A154" s="64"/>
      <c r="B154" s="65"/>
      <c r="C154" s="65"/>
      <c r="D154" s="65"/>
      <c r="E154" s="65"/>
      <c r="F154" s="65"/>
      <c r="G154" s="65"/>
      <c r="H154" s="65"/>
      <c r="I154" s="65"/>
      <c r="J154" s="65"/>
      <c r="K154" s="65"/>
      <c r="L154" s="65"/>
      <c r="M154" s="65"/>
      <c r="N154" s="65"/>
      <c r="O154" s="65"/>
      <c r="P154" s="65"/>
      <c r="Q154" s="65"/>
      <c r="R154" s="65"/>
      <c r="S154" s="66"/>
    </row>
  </sheetData>
  <sortState xmlns:xlrd2="http://schemas.microsoft.com/office/spreadsheetml/2017/richdata2" ref="C5:C22">
    <sortCondition ref="C5:C22"/>
  </sortState>
  <mergeCells count="2">
    <mergeCell ref="B123:F123"/>
    <mergeCell ref="B125:F125"/>
  </mergeCells>
  <phoneticPr fontId="6" type="noConversion"/>
  <dataValidations count="10">
    <dataValidation type="list" allowBlank="1" showInputMessage="1" showErrorMessage="1" sqref="C58:C117" xr:uid="{625D60E8-796B-41AF-BCD7-A72F980B9FEF}">
      <formula1>$B$4:$B$35</formula1>
    </dataValidation>
    <dataValidation type="list" allowBlank="1" showInputMessage="1" showErrorMessage="1" sqref="D2" xr:uid="{D781C8F5-B5BA-42E8-A98A-5A804E3A89FD}">
      <formula1>$C$70:$C$86</formula1>
    </dataValidation>
    <dataValidation type="list" allowBlank="1" showInputMessage="1" showErrorMessage="1" sqref="B58:B117" xr:uid="{76F440E5-6CDF-4734-A442-963538DFB498}">
      <formula1>$A$4:$A$16</formula1>
    </dataValidation>
    <dataValidation type="list" allowBlank="1" showInputMessage="1" showErrorMessage="1" sqref="E58:E117" xr:uid="{8C1D8392-9D44-4A51-9698-4230EA657F3A}">
      <formula1>$D$4:$D$43</formula1>
    </dataValidation>
    <dataValidation type="list" allowBlank="1" showInputMessage="1" showErrorMessage="1" sqref="F58:F117" xr:uid="{844F4D23-2ACE-48C1-8049-F873B8CD91D8}">
      <formula1>$G$4:$G$41</formula1>
    </dataValidation>
    <dataValidation type="list" allowBlank="1" showInputMessage="1" showErrorMessage="1" sqref="G58:G117" xr:uid="{3DDB2796-4D8B-447B-8904-26CC4DEA5988}">
      <formula1>$H$4:$H$10</formula1>
    </dataValidation>
    <dataValidation type="list" allowBlank="1" showInputMessage="1" showErrorMessage="1" sqref="K58:K117" xr:uid="{386927A2-B8FA-458B-88E3-57856CD4F7C8}">
      <formula1>$I$4:$I$9</formula1>
    </dataValidation>
    <dataValidation type="list" allowBlank="1" showInputMessage="1" showErrorMessage="1" sqref="H58:H117" xr:uid="{9ABF284B-F54B-45D3-A544-6B323BED205D}">
      <formula1>$E$4:$E$5</formula1>
    </dataValidation>
    <dataValidation type="list" allowBlank="1" showInputMessage="1" showErrorMessage="1" sqref="D58:D117" xr:uid="{0A2D92D9-2102-47A5-8B91-BB9023B35A99}">
      <formula1>$C$4:$C$26</formula1>
    </dataValidation>
    <dataValidation type="list" allowBlank="1" showInputMessage="1" showErrorMessage="1" sqref="O58:O117" xr:uid="{FC47D28F-60B9-4949-AB2D-804E333FA768}">
      <formula1>$J$4:$J$48</formula1>
    </dataValidation>
  </dataValidations>
  <pageMargins left="0.7" right="0.7" top="0.75" bottom="0.75" header="0.3" footer="0.3"/>
  <pageSetup scale="2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06E29-B41D-41E1-8C18-CFC37AD5F49F}">
  <sheetPr>
    <pageSetUpPr fitToPage="1"/>
  </sheetPr>
  <dimension ref="A1:T154"/>
  <sheetViews>
    <sheetView topLeftCell="A50" workbookViewId="0">
      <selection activeCell="D58" sqref="D58"/>
    </sheetView>
  </sheetViews>
  <sheetFormatPr defaultRowHeight="14.5" x14ac:dyDescent="0.35"/>
  <cols>
    <col min="1" max="1" width="17.26953125" customWidth="1"/>
    <col min="2" max="2" width="13.7265625" customWidth="1"/>
    <col min="3" max="3" width="21.453125" customWidth="1"/>
    <col min="4" max="4" width="28.1796875" customWidth="1"/>
    <col min="5" max="5" width="13.54296875" customWidth="1"/>
    <col min="6" max="6" width="14.453125" customWidth="1"/>
    <col min="7" max="8" width="17" customWidth="1"/>
    <col min="9" max="9" width="19.453125" customWidth="1"/>
    <col min="10" max="10" width="23.453125" customWidth="1"/>
    <col min="11" max="11" width="15.26953125" customWidth="1"/>
    <col min="12" max="12" width="13.26953125" customWidth="1"/>
    <col min="15" max="15" width="24.54296875" customWidth="1"/>
    <col min="16" max="16" width="13.26953125" customWidth="1"/>
    <col min="17" max="17" width="11.1796875" customWidth="1"/>
    <col min="18" max="18" width="11.453125" customWidth="1"/>
    <col min="19" max="19" width="13.26953125" customWidth="1"/>
  </cols>
  <sheetData>
    <row r="1" spans="1:12" x14ac:dyDescent="0.35">
      <c r="A1" s="9" t="s">
        <v>155</v>
      </c>
    </row>
    <row r="2" spans="1:12" x14ac:dyDescent="0.35">
      <c r="D2" s="1"/>
    </row>
    <row r="3" spans="1:12" x14ac:dyDescent="0.35">
      <c r="A3" s="2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5</v>
      </c>
      <c r="L3" s="2" t="s">
        <v>10</v>
      </c>
    </row>
    <row r="4" spans="1:12" x14ac:dyDescent="0.35">
      <c r="A4" s="3" t="s">
        <v>11</v>
      </c>
      <c r="B4" s="3" t="s">
        <v>11</v>
      </c>
      <c r="C4" s="3" t="s">
        <v>11</v>
      </c>
      <c r="D4" s="3" t="s">
        <v>11</v>
      </c>
      <c r="E4" s="3" t="s">
        <v>11</v>
      </c>
      <c r="F4" s="3" t="s">
        <v>11</v>
      </c>
      <c r="G4" s="3" t="s">
        <v>11</v>
      </c>
      <c r="H4" s="3" t="s">
        <v>11</v>
      </c>
      <c r="I4" s="3" t="s">
        <v>11</v>
      </c>
      <c r="J4" s="3" t="s">
        <v>11</v>
      </c>
      <c r="K4" s="3" t="s">
        <v>11</v>
      </c>
      <c r="L4" s="3" t="s">
        <v>11</v>
      </c>
    </row>
    <row r="5" spans="1:12" x14ac:dyDescent="0.35">
      <c r="A5" s="1" t="s">
        <v>12</v>
      </c>
      <c r="B5" s="1">
        <v>1</v>
      </c>
      <c r="C5" t="s">
        <v>111</v>
      </c>
      <c r="D5">
        <v>2</v>
      </c>
      <c r="E5" s="4">
        <v>0.7</v>
      </c>
      <c r="F5" s="1" t="s">
        <v>13</v>
      </c>
      <c r="G5" s="1">
        <v>20</v>
      </c>
      <c r="H5" s="1">
        <v>1</v>
      </c>
      <c r="I5" s="5">
        <v>0</v>
      </c>
      <c r="J5" t="s">
        <v>144</v>
      </c>
      <c r="K5" t="s">
        <v>59</v>
      </c>
      <c r="L5" s="18">
        <v>3.59</v>
      </c>
    </row>
    <row r="6" spans="1:12" x14ac:dyDescent="0.35">
      <c r="A6" s="1" t="s">
        <v>14</v>
      </c>
      <c r="B6" s="1">
        <f t="shared" ref="B6:B35" si="0">B5+1</f>
        <v>2</v>
      </c>
      <c r="C6" t="s">
        <v>41</v>
      </c>
      <c r="D6">
        <f t="shared" ref="D6:D43" si="1">D5+1</f>
        <v>3</v>
      </c>
      <c r="E6" s="4">
        <v>0.7</v>
      </c>
      <c r="F6" s="1" t="s">
        <v>35</v>
      </c>
      <c r="G6" s="1">
        <f t="shared" ref="G6:G41" si="2">G5+5</f>
        <v>25</v>
      </c>
      <c r="H6" s="1">
        <v>2</v>
      </c>
      <c r="I6" s="5">
        <v>1</v>
      </c>
      <c r="J6" t="s">
        <v>147</v>
      </c>
      <c r="K6" t="s">
        <v>59</v>
      </c>
      <c r="L6" s="18">
        <v>1.21</v>
      </c>
    </row>
    <row r="7" spans="1:12" x14ac:dyDescent="0.35">
      <c r="A7" s="1" t="s">
        <v>16</v>
      </c>
      <c r="B7" s="1">
        <f t="shared" si="0"/>
        <v>3</v>
      </c>
      <c r="C7" t="s">
        <v>27</v>
      </c>
      <c r="D7">
        <f t="shared" si="1"/>
        <v>4</v>
      </c>
      <c r="E7" s="4">
        <v>0.7</v>
      </c>
      <c r="F7" s="1" t="s">
        <v>15</v>
      </c>
      <c r="G7" s="1">
        <f t="shared" si="2"/>
        <v>30</v>
      </c>
      <c r="H7" s="1">
        <v>3</v>
      </c>
      <c r="I7" s="5">
        <v>2</v>
      </c>
      <c r="J7" s="6" t="s">
        <v>120</v>
      </c>
      <c r="K7" t="s">
        <v>13</v>
      </c>
      <c r="L7" s="7">
        <v>22.8</v>
      </c>
    </row>
    <row r="8" spans="1:12" x14ac:dyDescent="0.35">
      <c r="A8" s="1" t="s">
        <v>17</v>
      </c>
      <c r="B8" s="1">
        <f t="shared" si="0"/>
        <v>4</v>
      </c>
      <c r="C8" t="s">
        <v>134</v>
      </c>
      <c r="D8">
        <f t="shared" si="1"/>
        <v>5</v>
      </c>
      <c r="E8" s="4">
        <v>0.7</v>
      </c>
      <c r="F8" s="1" t="s">
        <v>34</v>
      </c>
      <c r="G8" s="1">
        <f t="shared" si="2"/>
        <v>35</v>
      </c>
      <c r="H8" s="1">
        <v>4</v>
      </c>
      <c r="I8" s="5">
        <v>3</v>
      </c>
      <c r="J8" s="6" t="s">
        <v>58</v>
      </c>
      <c r="K8" t="s">
        <v>59</v>
      </c>
      <c r="L8" s="7">
        <v>0.27</v>
      </c>
    </row>
    <row r="9" spans="1:12" x14ac:dyDescent="0.35">
      <c r="A9" s="1" t="s">
        <v>18</v>
      </c>
      <c r="B9" s="1">
        <f t="shared" si="0"/>
        <v>5</v>
      </c>
      <c r="C9" t="s">
        <v>137</v>
      </c>
      <c r="D9">
        <f t="shared" si="1"/>
        <v>6</v>
      </c>
      <c r="E9" s="4">
        <v>0.7</v>
      </c>
      <c r="F9" s="1" t="s">
        <v>33</v>
      </c>
      <c r="G9" s="1">
        <f t="shared" si="2"/>
        <v>40</v>
      </c>
      <c r="H9" s="1">
        <v>5</v>
      </c>
      <c r="I9" s="5">
        <v>4</v>
      </c>
      <c r="J9" t="s">
        <v>146</v>
      </c>
      <c r="K9" t="s">
        <v>36</v>
      </c>
      <c r="L9" s="18">
        <v>20.73</v>
      </c>
    </row>
    <row r="10" spans="1:12" x14ac:dyDescent="0.35">
      <c r="A10" s="1" t="s">
        <v>19</v>
      </c>
      <c r="B10" s="1">
        <f t="shared" si="0"/>
        <v>6</v>
      </c>
      <c r="C10" t="s">
        <v>89</v>
      </c>
      <c r="D10">
        <f t="shared" si="1"/>
        <v>7</v>
      </c>
      <c r="E10" s="4">
        <v>0.7</v>
      </c>
      <c r="F10" s="1" t="s">
        <v>36</v>
      </c>
      <c r="G10" s="1">
        <f t="shared" si="2"/>
        <v>45</v>
      </c>
      <c r="H10" s="1">
        <v>6</v>
      </c>
      <c r="I10" s="1"/>
      <c r="J10" t="s">
        <v>139</v>
      </c>
      <c r="K10" t="s">
        <v>36</v>
      </c>
      <c r="L10" s="18">
        <v>5.53</v>
      </c>
    </row>
    <row r="11" spans="1:12" x14ac:dyDescent="0.35">
      <c r="A11" s="1" t="s">
        <v>20</v>
      </c>
      <c r="B11" s="1">
        <f t="shared" si="0"/>
        <v>7</v>
      </c>
      <c r="C11" t="s">
        <v>133</v>
      </c>
      <c r="D11">
        <f t="shared" si="1"/>
        <v>8</v>
      </c>
      <c r="E11" s="4">
        <v>0.7</v>
      </c>
      <c r="F11" s="1" t="s">
        <v>37</v>
      </c>
      <c r="G11" s="1">
        <f t="shared" si="2"/>
        <v>50</v>
      </c>
      <c r="H11" s="1"/>
      <c r="I11" s="1"/>
      <c r="J11" s="6" t="s">
        <v>109</v>
      </c>
      <c r="K11" t="s">
        <v>59</v>
      </c>
      <c r="L11" s="7">
        <v>1.9</v>
      </c>
    </row>
    <row r="12" spans="1:12" x14ac:dyDescent="0.35">
      <c r="A12" s="1" t="s">
        <v>21</v>
      </c>
      <c r="B12" s="1">
        <f t="shared" si="0"/>
        <v>8</v>
      </c>
      <c r="C12" t="s">
        <v>29</v>
      </c>
      <c r="D12">
        <f t="shared" si="1"/>
        <v>9</v>
      </c>
      <c r="E12" s="4">
        <v>0.7</v>
      </c>
      <c r="F12" s="1" t="s">
        <v>38</v>
      </c>
      <c r="G12" s="1">
        <f t="shared" si="2"/>
        <v>55</v>
      </c>
      <c r="H12" s="1"/>
      <c r="I12" s="1"/>
      <c r="J12" s="6" t="s">
        <v>107</v>
      </c>
      <c r="K12" t="s">
        <v>34</v>
      </c>
      <c r="L12" s="7">
        <v>14.95</v>
      </c>
    </row>
    <row r="13" spans="1:12" x14ac:dyDescent="0.35">
      <c r="A13" s="1" t="s">
        <v>22</v>
      </c>
      <c r="B13" s="1">
        <f t="shared" si="0"/>
        <v>9</v>
      </c>
      <c r="C13" t="s">
        <v>136</v>
      </c>
      <c r="D13">
        <f t="shared" si="1"/>
        <v>10</v>
      </c>
      <c r="E13" s="4">
        <v>0.7</v>
      </c>
      <c r="F13" s="1" t="s">
        <v>39</v>
      </c>
      <c r="G13" s="1">
        <f t="shared" si="2"/>
        <v>60</v>
      </c>
      <c r="H13" s="1"/>
      <c r="I13" s="1"/>
      <c r="J13" s="6" t="s">
        <v>55</v>
      </c>
      <c r="K13" t="s">
        <v>34</v>
      </c>
      <c r="L13" s="7">
        <v>2.9</v>
      </c>
    </row>
    <row r="14" spans="1:12" x14ac:dyDescent="0.35">
      <c r="A14" s="1" t="s">
        <v>23</v>
      </c>
      <c r="B14" s="1">
        <f t="shared" si="0"/>
        <v>10</v>
      </c>
      <c r="C14" t="s">
        <v>112</v>
      </c>
      <c r="D14">
        <f t="shared" si="1"/>
        <v>11</v>
      </c>
      <c r="E14" s="4">
        <v>0.7</v>
      </c>
      <c r="F14" s="1" t="s">
        <v>119</v>
      </c>
      <c r="G14" s="1">
        <f t="shared" si="2"/>
        <v>65</v>
      </c>
      <c r="H14" s="1"/>
      <c r="I14" s="1"/>
      <c r="J14" s="6" t="s">
        <v>52</v>
      </c>
      <c r="K14" t="s">
        <v>34</v>
      </c>
      <c r="L14" s="7">
        <v>5.87</v>
      </c>
    </row>
    <row r="15" spans="1:12" x14ac:dyDescent="0.35">
      <c r="A15" s="1" t="s">
        <v>24</v>
      </c>
      <c r="B15" s="1">
        <f t="shared" si="0"/>
        <v>11</v>
      </c>
      <c r="C15" t="s">
        <v>32</v>
      </c>
      <c r="D15">
        <f t="shared" si="1"/>
        <v>12</v>
      </c>
      <c r="E15" s="4">
        <v>0.7</v>
      </c>
      <c r="F15" s="1" t="s">
        <v>98</v>
      </c>
      <c r="G15" s="1">
        <f t="shared" si="2"/>
        <v>70</v>
      </c>
      <c r="H15" s="1"/>
      <c r="I15" s="1"/>
      <c r="J15" s="6" t="s">
        <v>142</v>
      </c>
      <c r="K15" t="s">
        <v>36</v>
      </c>
      <c r="L15" s="7">
        <v>35.549999999999997</v>
      </c>
    </row>
    <row r="16" spans="1:12" x14ac:dyDescent="0.35">
      <c r="A16" s="1" t="s">
        <v>25</v>
      </c>
      <c r="B16" s="1">
        <f t="shared" si="0"/>
        <v>12</v>
      </c>
      <c r="C16" t="s">
        <v>26</v>
      </c>
      <c r="D16">
        <f t="shared" si="1"/>
        <v>13</v>
      </c>
      <c r="E16" s="4">
        <v>0.7</v>
      </c>
      <c r="F16" s="1" t="s">
        <v>114</v>
      </c>
      <c r="G16" s="1">
        <f t="shared" si="2"/>
        <v>75</v>
      </c>
      <c r="H16" s="1"/>
      <c r="I16" s="1"/>
      <c r="J16" s="6" t="s">
        <v>154</v>
      </c>
      <c r="K16" t="s">
        <v>119</v>
      </c>
      <c r="L16" s="7">
        <v>2</v>
      </c>
    </row>
    <row r="17" spans="2:12" x14ac:dyDescent="0.35">
      <c r="B17" s="1">
        <f t="shared" si="0"/>
        <v>13</v>
      </c>
      <c r="C17" t="s">
        <v>28</v>
      </c>
      <c r="D17">
        <f t="shared" si="1"/>
        <v>14</v>
      </c>
      <c r="E17" s="4">
        <v>0.7</v>
      </c>
      <c r="G17" s="1">
        <f t="shared" si="2"/>
        <v>80</v>
      </c>
      <c r="J17" s="6" t="s">
        <v>140</v>
      </c>
      <c r="K17" t="s">
        <v>34</v>
      </c>
      <c r="L17" s="7">
        <v>4.97</v>
      </c>
    </row>
    <row r="18" spans="2:12" x14ac:dyDescent="0.35">
      <c r="B18" s="1">
        <f t="shared" si="0"/>
        <v>14</v>
      </c>
      <c r="C18" s="6" t="s">
        <v>43</v>
      </c>
      <c r="D18">
        <f t="shared" si="1"/>
        <v>15</v>
      </c>
      <c r="E18" s="4">
        <v>0.7</v>
      </c>
      <c r="G18" s="1">
        <f t="shared" si="2"/>
        <v>85</v>
      </c>
      <c r="J18" s="6" t="s">
        <v>103</v>
      </c>
      <c r="K18" t="s">
        <v>105</v>
      </c>
      <c r="L18" s="7">
        <v>140</v>
      </c>
    </row>
    <row r="19" spans="2:12" x14ac:dyDescent="0.35">
      <c r="B19" s="1">
        <f t="shared" si="0"/>
        <v>15</v>
      </c>
      <c r="C19" t="s">
        <v>30</v>
      </c>
      <c r="D19">
        <f t="shared" si="1"/>
        <v>16</v>
      </c>
      <c r="E19" s="4">
        <v>0.7</v>
      </c>
      <c r="G19" s="1">
        <f t="shared" si="2"/>
        <v>90</v>
      </c>
      <c r="J19" s="6" t="s">
        <v>113</v>
      </c>
      <c r="K19" t="s">
        <v>15</v>
      </c>
      <c r="L19" s="7">
        <v>65</v>
      </c>
    </row>
    <row r="20" spans="2:12" x14ac:dyDescent="0.35">
      <c r="B20" s="1">
        <f t="shared" si="0"/>
        <v>16</v>
      </c>
      <c r="C20" t="s">
        <v>101</v>
      </c>
      <c r="D20">
        <f t="shared" si="1"/>
        <v>17</v>
      </c>
      <c r="E20" s="4">
        <v>0.7</v>
      </c>
      <c r="G20" s="1">
        <f t="shared" si="2"/>
        <v>95</v>
      </c>
      <c r="J20" s="6" t="s">
        <v>50</v>
      </c>
      <c r="K20" t="s">
        <v>36</v>
      </c>
      <c r="L20" s="7">
        <v>0.38</v>
      </c>
    </row>
    <row r="21" spans="2:12" x14ac:dyDescent="0.35">
      <c r="B21" s="1">
        <f t="shared" si="0"/>
        <v>17</v>
      </c>
      <c r="C21" t="s">
        <v>135</v>
      </c>
      <c r="D21">
        <f t="shared" si="1"/>
        <v>18</v>
      </c>
      <c r="E21" s="4">
        <v>0.7</v>
      </c>
      <c r="G21" s="1">
        <f t="shared" si="2"/>
        <v>100</v>
      </c>
      <c r="J21" s="6" t="s">
        <v>149</v>
      </c>
      <c r="K21" t="s">
        <v>36</v>
      </c>
      <c r="L21" s="7">
        <v>9</v>
      </c>
    </row>
    <row r="22" spans="2:12" x14ac:dyDescent="0.35">
      <c r="B22" s="1">
        <f t="shared" si="0"/>
        <v>18</v>
      </c>
      <c r="C22" t="s">
        <v>31</v>
      </c>
      <c r="D22">
        <f t="shared" si="1"/>
        <v>19</v>
      </c>
      <c r="E22" s="4">
        <v>0.7</v>
      </c>
      <c r="G22" s="1">
        <f t="shared" si="2"/>
        <v>105</v>
      </c>
      <c r="J22" s="6" t="s">
        <v>46</v>
      </c>
      <c r="K22" t="s">
        <v>33</v>
      </c>
      <c r="L22" s="7">
        <v>14.83</v>
      </c>
    </row>
    <row r="23" spans="2:12" x14ac:dyDescent="0.35">
      <c r="B23" s="1">
        <f t="shared" si="0"/>
        <v>19</v>
      </c>
      <c r="C23" t="s">
        <v>44</v>
      </c>
      <c r="D23">
        <f t="shared" si="1"/>
        <v>20</v>
      </c>
      <c r="E23" s="4">
        <v>0.7</v>
      </c>
      <c r="G23" s="1">
        <f t="shared" si="2"/>
        <v>110</v>
      </c>
      <c r="J23" s="6" t="s">
        <v>47</v>
      </c>
      <c r="K23" t="s">
        <v>33</v>
      </c>
      <c r="L23" s="7">
        <v>14.83</v>
      </c>
    </row>
    <row r="24" spans="2:12" x14ac:dyDescent="0.35">
      <c r="B24" s="1">
        <f t="shared" si="0"/>
        <v>20</v>
      </c>
      <c r="C24" t="s">
        <v>40</v>
      </c>
      <c r="D24">
        <f t="shared" si="1"/>
        <v>21</v>
      </c>
      <c r="E24" s="4">
        <v>0.7</v>
      </c>
      <c r="G24" s="1">
        <f t="shared" si="2"/>
        <v>115</v>
      </c>
      <c r="J24" s="6" t="s">
        <v>45</v>
      </c>
      <c r="K24" t="s">
        <v>39</v>
      </c>
      <c r="L24" s="7">
        <v>75</v>
      </c>
    </row>
    <row r="25" spans="2:12" x14ac:dyDescent="0.35">
      <c r="B25" s="1">
        <f t="shared" si="0"/>
        <v>21</v>
      </c>
      <c r="C25" t="s">
        <v>42</v>
      </c>
      <c r="D25">
        <f t="shared" si="1"/>
        <v>22</v>
      </c>
      <c r="E25" s="4">
        <v>0.7</v>
      </c>
      <c r="G25" s="1">
        <f t="shared" si="2"/>
        <v>120</v>
      </c>
      <c r="J25" s="6" t="s">
        <v>141</v>
      </c>
      <c r="K25" t="s">
        <v>34</v>
      </c>
      <c r="L25" s="7">
        <v>6.42</v>
      </c>
    </row>
    <row r="26" spans="2:12" x14ac:dyDescent="0.35">
      <c r="B26" s="1">
        <f t="shared" si="0"/>
        <v>22</v>
      </c>
      <c r="C26" t="s">
        <v>104</v>
      </c>
      <c r="D26">
        <f t="shared" si="1"/>
        <v>23</v>
      </c>
      <c r="E26" s="4">
        <v>0.7</v>
      </c>
      <c r="G26" s="1">
        <f t="shared" si="2"/>
        <v>125</v>
      </c>
      <c r="J26" s="6" t="s">
        <v>143</v>
      </c>
      <c r="K26" t="s">
        <v>59</v>
      </c>
      <c r="L26" s="7">
        <v>4</v>
      </c>
    </row>
    <row r="27" spans="2:12" x14ac:dyDescent="0.35">
      <c r="B27" s="1">
        <f t="shared" si="0"/>
        <v>23</v>
      </c>
      <c r="D27">
        <f t="shared" si="1"/>
        <v>24</v>
      </c>
      <c r="E27" s="4">
        <v>0.7</v>
      </c>
      <c r="G27" s="1">
        <f t="shared" si="2"/>
        <v>130</v>
      </c>
      <c r="J27" s="6" t="s">
        <v>48</v>
      </c>
      <c r="K27" t="s">
        <v>36</v>
      </c>
      <c r="L27" s="7">
        <v>0.52</v>
      </c>
    </row>
    <row r="28" spans="2:12" x14ac:dyDescent="0.35">
      <c r="B28" s="1">
        <f t="shared" si="0"/>
        <v>24</v>
      </c>
      <c r="D28">
        <f t="shared" si="1"/>
        <v>25</v>
      </c>
      <c r="E28" s="4">
        <v>0.7</v>
      </c>
      <c r="G28" s="1">
        <f t="shared" si="2"/>
        <v>135</v>
      </c>
      <c r="J28" s="6" t="s">
        <v>49</v>
      </c>
      <c r="K28" t="s">
        <v>36</v>
      </c>
      <c r="L28" s="7">
        <v>0.79</v>
      </c>
    </row>
    <row r="29" spans="2:12" x14ac:dyDescent="0.35">
      <c r="B29" s="1">
        <f t="shared" si="0"/>
        <v>25</v>
      </c>
      <c r="D29">
        <f t="shared" si="1"/>
        <v>26</v>
      </c>
      <c r="E29" s="4">
        <v>0.7</v>
      </c>
      <c r="G29" s="1">
        <f t="shared" si="2"/>
        <v>140</v>
      </c>
      <c r="J29" s="6" t="s">
        <v>102</v>
      </c>
      <c r="K29" t="s">
        <v>105</v>
      </c>
      <c r="L29" s="7">
        <v>120</v>
      </c>
    </row>
    <row r="30" spans="2:12" x14ac:dyDescent="0.35">
      <c r="B30" s="1">
        <f t="shared" si="0"/>
        <v>26</v>
      </c>
      <c r="D30">
        <f t="shared" si="1"/>
        <v>27</v>
      </c>
      <c r="E30" s="4">
        <v>0.7</v>
      </c>
      <c r="G30" s="1">
        <f t="shared" si="2"/>
        <v>145</v>
      </c>
      <c r="J30" s="6" t="s">
        <v>54</v>
      </c>
      <c r="K30" t="s">
        <v>59</v>
      </c>
      <c r="L30" s="7">
        <v>1.1200000000000001</v>
      </c>
    </row>
    <row r="31" spans="2:12" x14ac:dyDescent="0.35">
      <c r="B31" s="1">
        <f t="shared" si="0"/>
        <v>27</v>
      </c>
      <c r="D31">
        <f t="shared" si="1"/>
        <v>28</v>
      </c>
      <c r="E31" s="4">
        <v>0.7</v>
      </c>
      <c r="G31" s="1">
        <f t="shared" si="2"/>
        <v>150</v>
      </c>
      <c r="J31" s="6" t="s">
        <v>148</v>
      </c>
      <c r="K31" t="s">
        <v>59</v>
      </c>
      <c r="L31" s="7">
        <v>0.28000000000000003</v>
      </c>
    </row>
    <row r="32" spans="2:12" x14ac:dyDescent="0.35">
      <c r="B32" s="1">
        <f t="shared" si="0"/>
        <v>28</v>
      </c>
      <c r="D32">
        <f t="shared" si="1"/>
        <v>29</v>
      </c>
      <c r="E32" s="4">
        <v>0.7</v>
      </c>
      <c r="G32" s="1">
        <f t="shared" si="2"/>
        <v>155</v>
      </c>
      <c r="J32" s="6" t="s">
        <v>151</v>
      </c>
      <c r="K32" t="s">
        <v>59</v>
      </c>
      <c r="L32" s="7">
        <v>4.08</v>
      </c>
    </row>
    <row r="33" spans="1:12" x14ac:dyDescent="0.35">
      <c r="B33" s="1">
        <f t="shared" si="0"/>
        <v>29</v>
      </c>
      <c r="D33">
        <f t="shared" si="1"/>
        <v>30</v>
      </c>
      <c r="E33" s="4">
        <v>0.7</v>
      </c>
      <c r="G33" s="1">
        <f t="shared" si="2"/>
        <v>160</v>
      </c>
      <c r="J33" s="6" t="s">
        <v>53</v>
      </c>
      <c r="K33" t="s">
        <v>59</v>
      </c>
      <c r="L33" s="7">
        <v>1.7</v>
      </c>
    </row>
    <row r="34" spans="1:12" x14ac:dyDescent="0.35">
      <c r="B34" s="1">
        <f t="shared" si="0"/>
        <v>30</v>
      </c>
      <c r="D34">
        <f t="shared" si="1"/>
        <v>31</v>
      </c>
      <c r="E34" s="4">
        <v>0.7</v>
      </c>
      <c r="G34" s="1">
        <f t="shared" si="2"/>
        <v>165</v>
      </c>
      <c r="J34" s="6" t="s">
        <v>145</v>
      </c>
      <c r="K34" t="s">
        <v>59</v>
      </c>
      <c r="L34" s="7">
        <v>3.59</v>
      </c>
    </row>
    <row r="35" spans="1:12" x14ac:dyDescent="0.35">
      <c r="B35" s="1">
        <f t="shared" si="0"/>
        <v>31</v>
      </c>
      <c r="D35">
        <f t="shared" si="1"/>
        <v>32</v>
      </c>
      <c r="E35" s="4">
        <v>0.7</v>
      </c>
      <c r="G35" s="1">
        <f t="shared" si="2"/>
        <v>170</v>
      </c>
      <c r="J35" s="6" t="s">
        <v>57</v>
      </c>
      <c r="K35" t="s">
        <v>59</v>
      </c>
      <c r="L35" s="7">
        <v>5.35</v>
      </c>
    </row>
    <row r="36" spans="1:12" x14ac:dyDescent="0.35">
      <c r="D36">
        <f t="shared" si="1"/>
        <v>33</v>
      </c>
      <c r="E36" s="4">
        <v>0.7</v>
      </c>
      <c r="G36" s="1">
        <f t="shared" si="2"/>
        <v>175</v>
      </c>
      <c r="J36" s="6" t="s">
        <v>138</v>
      </c>
      <c r="K36" t="s">
        <v>98</v>
      </c>
      <c r="L36" s="7">
        <v>0.3</v>
      </c>
    </row>
    <row r="37" spans="1:12" x14ac:dyDescent="0.35">
      <c r="D37">
        <f t="shared" si="1"/>
        <v>34</v>
      </c>
      <c r="E37" s="4">
        <v>0.7</v>
      </c>
      <c r="G37" s="1">
        <f t="shared" si="2"/>
        <v>180</v>
      </c>
      <c r="J37" s="6" t="s">
        <v>56</v>
      </c>
      <c r="K37" t="s">
        <v>34</v>
      </c>
      <c r="L37" s="7">
        <v>12.25</v>
      </c>
    </row>
    <row r="38" spans="1:12" x14ac:dyDescent="0.35">
      <c r="D38">
        <f t="shared" si="1"/>
        <v>35</v>
      </c>
      <c r="E38" s="4">
        <v>0.7</v>
      </c>
      <c r="G38" s="1">
        <f t="shared" si="2"/>
        <v>185</v>
      </c>
      <c r="J38" s="6" t="s">
        <v>153</v>
      </c>
      <c r="K38" t="s">
        <v>119</v>
      </c>
      <c r="L38" s="7">
        <v>0.8</v>
      </c>
    </row>
    <row r="39" spans="1:12" x14ac:dyDescent="0.35">
      <c r="D39">
        <f t="shared" si="1"/>
        <v>36</v>
      </c>
      <c r="E39" s="4">
        <v>0.7</v>
      </c>
      <c r="G39" s="1">
        <f t="shared" si="2"/>
        <v>190</v>
      </c>
      <c r="J39" s="6" t="s">
        <v>51</v>
      </c>
      <c r="K39" t="s">
        <v>59</v>
      </c>
      <c r="L39" s="7">
        <v>2.94</v>
      </c>
    </row>
    <row r="40" spans="1:12" x14ac:dyDescent="0.35">
      <c r="D40">
        <f t="shared" si="1"/>
        <v>37</v>
      </c>
      <c r="E40" s="4">
        <v>0.7</v>
      </c>
      <c r="G40" s="1">
        <f t="shared" si="2"/>
        <v>195</v>
      </c>
      <c r="J40" s="6" t="s">
        <v>108</v>
      </c>
      <c r="K40" t="s">
        <v>59</v>
      </c>
      <c r="L40" s="7">
        <v>1.0900000000000001</v>
      </c>
    </row>
    <row r="41" spans="1:12" x14ac:dyDescent="0.35">
      <c r="D41">
        <f t="shared" si="1"/>
        <v>38</v>
      </c>
      <c r="E41" s="4">
        <v>0.7</v>
      </c>
      <c r="G41" s="1">
        <f t="shared" si="2"/>
        <v>200</v>
      </c>
      <c r="J41" s="6" t="s">
        <v>152</v>
      </c>
      <c r="K41" t="s">
        <v>106</v>
      </c>
      <c r="L41" s="7">
        <v>15</v>
      </c>
    </row>
    <row r="42" spans="1:12" x14ac:dyDescent="0.35">
      <c r="D42">
        <f t="shared" si="1"/>
        <v>39</v>
      </c>
      <c r="E42" s="4">
        <v>0.7</v>
      </c>
      <c r="J42" s="6" t="s">
        <v>110</v>
      </c>
      <c r="K42" t="s">
        <v>34</v>
      </c>
      <c r="L42" s="7">
        <v>5</v>
      </c>
    </row>
    <row r="43" spans="1:12" x14ac:dyDescent="0.35">
      <c r="A43" s="17"/>
      <c r="D43">
        <f t="shared" si="1"/>
        <v>40</v>
      </c>
      <c r="E43" s="4">
        <v>0.7</v>
      </c>
      <c r="J43" s="6" t="s">
        <v>115</v>
      </c>
      <c r="K43" t="s">
        <v>59</v>
      </c>
      <c r="L43" s="7">
        <v>0.73</v>
      </c>
    </row>
    <row r="44" spans="1:12" x14ac:dyDescent="0.35">
      <c r="A44" s="17"/>
      <c r="E44" s="4"/>
      <c r="J44" s="6" t="s">
        <v>150</v>
      </c>
      <c r="K44" t="s">
        <v>59</v>
      </c>
      <c r="L44" s="7">
        <v>1.02</v>
      </c>
    </row>
    <row r="45" spans="1:12" x14ac:dyDescent="0.35">
      <c r="A45" s="17"/>
      <c r="E45" s="4"/>
      <c r="J45" s="6" t="s">
        <v>116</v>
      </c>
      <c r="K45" t="s">
        <v>59</v>
      </c>
      <c r="L45" s="7">
        <v>2.66</v>
      </c>
    </row>
    <row r="46" spans="1:12" x14ac:dyDescent="0.35">
      <c r="A46" s="17"/>
      <c r="E46" s="4"/>
      <c r="J46" s="6" t="s">
        <v>117</v>
      </c>
      <c r="K46" t="s">
        <v>59</v>
      </c>
      <c r="L46" s="7">
        <v>1.46</v>
      </c>
    </row>
    <row r="47" spans="1:12" x14ac:dyDescent="0.35">
      <c r="A47" s="17"/>
      <c r="E47" s="4"/>
      <c r="J47" s="6" t="s">
        <v>122</v>
      </c>
      <c r="K47" t="s">
        <v>59</v>
      </c>
      <c r="L47" s="7">
        <v>1</v>
      </c>
    </row>
    <row r="48" spans="1:12" x14ac:dyDescent="0.35">
      <c r="A48" s="17"/>
      <c r="E48" s="4"/>
      <c r="J48" s="6" t="s">
        <v>118</v>
      </c>
      <c r="K48" t="s">
        <v>119</v>
      </c>
      <c r="L48" s="7">
        <v>3.55</v>
      </c>
    </row>
    <row r="49" spans="1:20" x14ac:dyDescent="0.35">
      <c r="A49" s="17" t="s">
        <v>121</v>
      </c>
      <c r="E49" s="4"/>
    </row>
    <row r="50" spans="1:20" ht="15" thickBot="1" x14ac:dyDescent="0.4">
      <c r="A50" s="15"/>
      <c r="B50" s="15"/>
      <c r="C50" s="15"/>
      <c r="D50" s="15"/>
      <c r="E50" s="16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</row>
    <row r="51" spans="1:20" x14ac:dyDescent="0.35">
      <c r="A51" s="29" t="s">
        <v>163</v>
      </c>
      <c r="B51" s="30"/>
      <c r="C51" s="30"/>
      <c r="D51" s="30"/>
      <c r="E51" s="30"/>
      <c r="F51" s="30"/>
      <c r="G51" s="30"/>
      <c r="H51" s="30"/>
      <c r="I51" s="30"/>
      <c r="J51" s="30"/>
      <c r="K51" s="30"/>
      <c r="L51" s="30"/>
      <c r="M51" s="30"/>
      <c r="N51" s="30"/>
      <c r="O51" s="30"/>
      <c r="P51" s="30"/>
      <c r="Q51" s="30"/>
      <c r="R51" s="30"/>
      <c r="S51" s="31"/>
    </row>
    <row r="52" spans="1:20" x14ac:dyDescent="0.35">
      <c r="A52" s="32" t="s">
        <v>131</v>
      </c>
      <c r="S52" s="33"/>
    </row>
    <row r="53" spans="1:20" x14ac:dyDescent="0.35">
      <c r="A53" s="34" t="s">
        <v>60</v>
      </c>
      <c r="B53" s="10">
        <v>2.8</v>
      </c>
      <c r="S53" s="33"/>
    </row>
    <row r="54" spans="1:20" ht="16" x14ac:dyDescent="0.4">
      <c r="A54" s="34" t="s">
        <v>61</v>
      </c>
      <c r="B54" s="10">
        <v>14.83</v>
      </c>
      <c r="L54" s="35" t="s">
        <v>62</v>
      </c>
      <c r="M54" s="35" t="s">
        <v>62</v>
      </c>
      <c r="N54" s="35" t="s">
        <v>62</v>
      </c>
      <c r="S54" s="36" t="s">
        <v>90</v>
      </c>
    </row>
    <row r="55" spans="1:20" ht="16" x14ac:dyDescent="0.4">
      <c r="A55" s="34"/>
      <c r="L55" s="35" t="s">
        <v>63</v>
      </c>
      <c r="M55" s="35" t="s">
        <v>63</v>
      </c>
      <c r="N55" s="35" t="s">
        <v>32</v>
      </c>
      <c r="O55" s="35" t="s">
        <v>96</v>
      </c>
      <c r="P55" s="35" t="s">
        <v>164</v>
      </c>
      <c r="Q55" s="35" t="s">
        <v>93</v>
      </c>
      <c r="R55" s="37" t="s">
        <v>9</v>
      </c>
      <c r="S55" s="36" t="s">
        <v>91</v>
      </c>
    </row>
    <row r="56" spans="1:20" ht="16" x14ac:dyDescent="0.4">
      <c r="A56" s="38" t="s">
        <v>64</v>
      </c>
      <c r="B56" s="39"/>
      <c r="C56" s="39"/>
      <c r="D56" s="39"/>
      <c r="E56" s="35" t="s">
        <v>65</v>
      </c>
      <c r="F56" s="35" t="s">
        <v>66</v>
      </c>
      <c r="G56" s="35" t="s">
        <v>67</v>
      </c>
      <c r="H56" s="35" t="s">
        <v>68</v>
      </c>
      <c r="I56" s="35" t="s">
        <v>69</v>
      </c>
      <c r="J56" s="35" t="s">
        <v>69</v>
      </c>
      <c r="K56" s="35" t="s">
        <v>70</v>
      </c>
      <c r="L56" s="35" t="s">
        <v>71</v>
      </c>
      <c r="M56" s="35" t="s">
        <v>72</v>
      </c>
      <c r="N56" s="35" t="s">
        <v>72</v>
      </c>
      <c r="O56" s="35" t="s">
        <v>97</v>
      </c>
      <c r="P56" s="35" t="s">
        <v>95</v>
      </c>
      <c r="Q56" s="35" t="s">
        <v>94</v>
      </c>
      <c r="R56" s="35" t="s">
        <v>92</v>
      </c>
      <c r="S56" s="40" t="s">
        <v>72</v>
      </c>
    </row>
    <row r="57" spans="1:20" ht="16" x14ac:dyDescent="0.4">
      <c r="A57" s="41" t="s">
        <v>73</v>
      </c>
      <c r="B57" s="8" t="s">
        <v>74</v>
      </c>
      <c r="C57" s="8" t="s">
        <v>1</v>
      </c>
      <c r="D57" s="8" t="s">
        <v>75</v>
      </c>
      <c r="E57" s="8" t="s">
        <v>76</v>
      </c>
      <c r="F57" s="8" t="s">
        <v>77</v>
      </c>
      <c r="G57" s="8" t="s">
        <v>78</v>
      </c>
      <c r="H57" s="8" t="s">
        <v>79</v>
      </c>
      <c r="I57" s="8" t="s">
        <v>80</v>
      </c>
      <c r="J57" s="8" t="s">
        <v>81</v>
      </c>
      <c r="K57" s="8" t="s">
        <v>82</v>
      </c>
      <c r="L57" s="8" t="s">
        <v>83</v>
      </c>
      <c r="M57" s="8" t="s">
        <v>84</v>
      </c>
      <c r="N57" s="8" t="s">
        <v>84</v>
      </c>
      <c r="O57" s="8" t="s">
        <v>85</v>
      </c>
      <c r="P57" s="8" t="s">
        <v>86</v>
      </c>
      <c r="Q57" s="8" t="s">
        <v>87</v>
      </c>
      <c r="R57" s="8" t="s">
        <v>88</v>
      </c>
      <c r="S57" s="42" t="s">
        <v>88</v>
      </c>
    </row>
    <row r="58" spans="1:20" x14ac:dyDescent="0.35">
      <c r="A58" s="43">
        <v>1</v>
      </c>
      <c r="B58" s="1"/>
      <c r="C58" s="1"/>
      <c r="D58" s="1"/>
      <c r="E58" s="1"/>
      <c r="F58" s="1"/>
      <c r="G58" s="1"/>
      <c r="H58" s="44"/>
      <c r="I58" s="45"/>
      <c r="J58" s="45"/>
      <c r="K58" s="1"/>
      <c r="L58" s="45"/>
      <c r="M58" s="46"/>
      <c r="N58" s="46"/>
      <c r="O58" s="1"/>
      <c r="P58" s="47"/>
      <c r="Q58" s="46"/>
      <c r="R58" s="46"/>
      <c r="S58" s="48"/>
    </row>
    <row r="59" spans="1:20" x14ac:dyDescent="0.35">
      <c r="A59" s="43">
        <f>A58+1</f>
        <v>2</v>
      </c>
      <c r="B59" s="1"/>
      <c r="C59" s="1"/>
      <c r="D59" s="1"/>
      <c r="E59" s="1"/>
      <c r="F59" s="1"/>
      <c r="G59" s="1"/>
      <c r="H59" s="44"/>
      <c r="I59" s="45"/>
      <c r="J59" s="45"/>
      <c r="K59" s="1"/>
      <c r="L59" s="45"/>
      <c r="M59" s="46"/>
      <c r="N59" s="46"/>
      <c r="O59" s="1"/>
      <c r="P59" s="47"/>
      <c r="Q59" s="46"/>
      <c r="R59" s="46"/>
      <c r="S59" s="48"/>
    </row>
    <row r="60" spans="1:20" x14ac:dyDescent="0.35">
      <c r="A60" s="43">
        <f t="shared" ref="A60:A117" si="3">A59+1</f>
        <v>3</v>
      </c>
      <c r="B60" s="1"/>
      <c r="C60" s="1"/>
      <c r="D60" s="1"/>
      <c r="E60" s="1"/>
      <c r="F60" s="1"/>
      <c r="G60" s="1"/>
      <c r="H60" s="44"/>
      <c r="I60" s="45"/>
      <c r="J60" s="45"/>
      <c r="K60" s="1"/>
      <c r="L60" s="45"/>
      <c r="M60" s="46"/>
      <c r="N60" s="46"/>
      <c r="O60" s="1"/>
      <c r="P60" s="47"/>
      <c r="Q60" s="46"/>
      <c r="R60" s="46"/>
      <c r="S60" s="48"/>
    </row>
    <row r="61" spans="1:20" x14ac:dyDescent="0.35">
      <c r="A61" s="43">
        <f t="shared" si="3"/>
        <v>4</v>
      </c>
      <c r="B61" s="1"/>
      <c r="C61" s="1"/>
      <c r="D61" s="1"/>
      <c r="E61" s="1"/>
      <c r="F61" s="1"/>
      <c r="G61" s="1"/>
      <c r="H61" s="44"/>
      <c r="I61" s="45"/>
      <c r="J61" s="45"/>
      <c r="K61" s="1"/>
      <c r="L61" s="45"/>
      <c r="M61" s="46"/>
      <c r="N61" s="46"/>
      <c r="O61" s="1"/>
      <c r="P61" s="47"/>
      <c r="Q61" s="46"/>
      <c r="R61" s="46"/>
      <c r="S61" s="48"/>
    </row>
    <row r="62" spans="1:20" x14ac:dyDescent="0.35">
      <c r="A62" s="43">
        <f t="shared" si="3"/>
        <v>5</v>
      </c>
      <c r="B62" s="1"/>
      <c r="C62" s="1"/>
      <c r="D62" s="1"/>
      <c r="E62" s="1"/>
      <c r="F62" s="1"/>
      <c r="G62" s="1"/>
      <c r="H62" s="44"/>
      <c r="I62" s="45"/>
      <c r="J62" s="45"/>
      <c r="K62" s="1"/>
      <c r="L62" s="45"/>
      <c r="M62" s="46"/>
      <c r="N62" s="46"/>
      <c r="O62" s="1"/>
      <c r="P62" s="47"/>
      <c r="Q62" s="46"/>
      <c r="R62" s="46"/>
      <c r="S62" s="48"/>
    </row>
    <row r="63" spans="1:20" x14ac:dyDescent="0.35">
      <c r="A63" s="43">
        <f t="shared" si="3"/>
        <v>6</v>
      </c>
      <c r="B63" s="1"/>
      <c r="C63" s="1"/>
      <c r="D63" s="1"/>
      <c r="E63" s="1"/>
      <c r="F63" s="1"/>
      <c r="G63" s="1"/>
      <c r="H63" s="44"/>
      <c r="I63" s="45"/>
      <c r="J63" s="45"/>
      <c r="K63" s="1"/>
      <c r="L63" s="45"/>
      <c r="M63" s="46"/>
      <c r="N63" s="46"/>
      <c r="O63" s="1"/>
      <c r="P63" s="47"/>
      <c r="Q63" s="46"/>
      <c r="R63" s="46"/>
      <c r="S63" s="48"/>
    </row>
    <row r="64" spans="1:20" x14ac:dyDescent="0.35">
      <c r="A64" s="43">
        <f t="shared" si="3"/>
        <v>7</v>
      </c>
      <c r="B64" s="1"/>
      <c r="C64" s="1"/>
      <c r="D64" s="1"/>
      <c r="E64" s="1"/>
      <c r="F64" s="1"/>
      <c r="G64" s="1"/>
      <c r="H64" s="44"/>
      <c r="I64" s="45"/>
      <c r="J64" s="45"/>
      <c r="K64" s="1"/>
      <c r="L64" s="45"/>
      <c r="M64" s="46"/>
      <c r="N64" s="46"/>
      <c r="O64" s="1"/>
      <c r="P64" s="47"/>
      <c r="Q64" s="46"/>
      <c r="R64" s="46"/>
      <c r="S64" s="48"/>
    </row>
    <row r="65" spans="1:20" x14ac:dyDescent="0.35">
      <c r="A65" s="43">
        <f t="shared" si="3"/>
        <v>8</v>
      </c>
      <c r="B65" s="1"/>
      <c r="C65" s="1"/>
      <c r="D65" s="1"/>
      <c r="E65" s="1"/>
      <c r="F65" s="1"/>
      <c r="G65" s="1"/>
      <c r="H65" s="44"/>
      <c r="I65" s="45"/>
      <c r="J65" s="45"/>
      <c r="K65" s="1"/>
      <c r="L65" s="45"/>
      <c r="M65" s="46"/>
      <c r="N65" s="46"/>
      <c r="O65" s="1"/>
      <c r="P65" s="47"/>
      <c r="Q65" s="46"/>
      <c r="R65" s="46"/>
      <c r="S65" s="48"/>
    </row>
    <row r="66" spans="1:20" x14ac:dyDescent="0.35">
      <c r="A66" s="43">
        <f t="shared" si="3"/>
        <v>9</v>
      </c>
      <c r="B66" s="1"/>
      <c r="C66" s="1"/>
      <c r="D66" s="1"/>
      <c r="E66" s="1"/>
      <c r="F66" s="1"/>
      <c r="G66" s="1"/>
      <c r="H66" s="44"/>
      <c r="I66" s="45"/>
      <c r="J66" s="45"/>
      <c r="K66" s="1"/>
      <c r="L66" s="45"/>
      <c r="M66" s="46"/>
      <c r="N66" s="46"/>
      <c r="O66" s="1"/>
      <c r="P66" s="47"/>
      <c r="Q66" s="46"/>
      <c r="R66" s="46"/>
      <c r="S66" s="48"/>
      <c r="T66" s="19"/>
    </row>
    <row r="67" spans="1:20" x14ac:dyDescent="0.35">
      <c r="A67" s="43">
        <f t="shared" si="3"/>
        <v>10</v>
      </c>
      <c r="B67" s="1"/>
      <c r="C67" s="1"/>
      <c r="D67" s="1"/>
      <c r="E67" s="1"/>
      <c r="F67" s="1"/>
      <c r="G67" s="1"/>
      <c r="H67" s="44"/>
      <c r="I67" s="45"/>
      <c r="J67" s="45"/>
      <c r="K67" s="1"/>
      <c r="L67" s="45"/>
      <c r="M67" s="46"/>
      <c r="N67" s="46"/>
      <c r="O67" s="1"/>
      <c r="P67" s="47"/>
      <c r="Q67" s="46"/>
      <c r="R67" s="46"/>
      <c r="S67" s="48"/>
    </row>
    <row r="68" spans="1:20" x14ac:dyDescent="0.35">
      <c r="A68" s="43">
        <f t="shared" si="3"/>
        <v>11</v>
      </c>
      <c r="B68" s="1"/>
      <c r="C68" s="1"/>
      <c r="D68" s="1"/>
      <c r="E68" s="1"/>
      <c r="F68" s="1"/>
      <c r="G68" s="1"/>
      <c r="H68" s="44"/>
      <c r="I68" s="45"/>
      <c r="J68" s="45"/>
      <c r="K68" s="1"/>
      <c r="L68" s="45"/>
      <c r="M68" s="46"/>
      <c r="N68" s="46"/>
      <c r="O68" s="1"/>
      <c r="P68" s="47"/>
      <c r="Q68" s="46"/>
      <c r="R68" s="46"/>
      <c r="S68" s="48"/>
    </row>
    <row r="69" spans="1:20" x14ac:dyDescent="0.35">
      <c r="A69" s="43">
        <f t="shared" si="3"/>
        <v>12</v>
      </c>
      <c r="B69" s="1"/>
      <c r="C69" s="1"/>
      <c r="D69" s="1"/>
      <c r="E69" s="1"/>
      <c r="F69" s="1"/>
      <c r="G69" s="1"/>
      <c r="H69" s="44"/>
      <c r="I69" s="45"/>
      <c r="J69" s="45"/>
      <c r="K69" s="1"/>
      <c r="L69" s="45"/>
      <c r="M69" s="46"/>
      <c r="N69" s="46"/>
      <c r="O69" s="1"/>
      <c r="P69" s="47"/>
      <c r="Q69" s="46"/>
      <c r="R69" s="46"/>
      <c r="S69" s="48"/>
    </row>
    <row r="70" spans="1:20" x14ac:dyDescent="0.35">
      <c r="A70" s="43">
        <f t="shared" si="3"/>
        <v>13</v>
      </c>
      <c r="B70" s="1"/>
      <c r="C70" s="1"/>
      <c r="D70" s="1"/>
      <c r="E70" s="1"/>
      <c r="F70" s="1"/>
      <c r="G70" s="1"/>
      <c r="H70" s="44"/>
      <c r="I70" s="45"/>
      <c r="J70" s="45"/>
      <c r="K70" s="1"/>
      <c r="L70" s="45"/>
      <c r="M70" s="46"/>
      <c r="N70" s="46"/>
      <c r="O70" s="1"/>
      <c r="P70" s="47"/>
      <c r="Q70" s="46"/>
      <c r="R70" s="46"/>
      <c r="S70" s="48"/>
    </row>
    <row r="71" spans="1:20" x14ac:dyDescent="0.35">
      <c r="A71" s="43">
        <f t="shared" si="3"/>
        <v>14</v>
      </c>
      <c r="B71" s="1"/>
      <c r="C71" s="1"/>
      <c r="D71" s="1"/>
      <c r="E71" s="1"/>
      <c r="F71" s="1"/>
      <c r="G71" s="1"/>
      <c r="H71" s="44"/>
      <c r="I71" s="45"/>
      <c r="J71" s="45"/>
      <c r="K71" s="1"/>
      <c r="L71" s="45"/>
      <c r="M71" s="46"/>
      <c r="N71" s="46"/>
      <c r="O71" s="1"/>
      <c r="P71" s="47"/>
      <c r="Q71" s="46"/>
      <c r="R71" s="46"/>
      <c r="S71" s="48"/>
    </row>
    <row r="72" spans="1:20" x14ac:dyDescent="0.35">
      <c r="A72" s="43">
        <f t="shared" si="3"/>
        <v>15</v>
      </c>
      <c r="B72" s="1"/>
      <c r="C72" s="1"/>
      <c r="D72" s="1"/>
      <c r="E72" s="1"/>
      <c r="F72" s="1"/>
      <c r="G72" s="1"/>
      <c r="H72" s="44"/>
      <c r="I72" s="45"/>
      <c r="J72" s="45"/>
      <c r="K72" s="1"/>
      <c r="L72" s="45"/>
      <c r="M72" s="46"/>
      <c r="N72" s="46"/>
      <c r="O72" s="1"/>
      <c r="P72" s="47"/>
      <c r="Q72" s="46"/>
      <c r="R72" s="46"/>
      <c r="S72" s="48"/>
    </row>
    <row r="73" spans="1:20" x14ac:dyDescent="0.35">
      <c r="A73" s="43">
        <f t="shared" si="3"/>
        <v>16</v>
      </c>
      <c r="B73" s="1"/>
      <c r="C73" s="1"/>
      <c r="D73" s="1"/>
      <c r="E73" s="1"/>
      <c r="F73" s="1"/>
      <c r="G73" s="1"/>
      <c r="H73" s="44"/>
      <c r="I73" s="45"/>
      <c r="J73" s="45"/>
      <c r="K73" s="1"/>
      <c r="L73" s="45"/>
      <c r="M73" s="46"/>
      <c r="N73" s="46"/>
      <c r="O73" s="1"/>
      <c r="P73" s="47"/>
      <c r="Q73" s="46"/>
      <c r="R73" s="46"/>
      <c r="S73" s="48"/>
    </row>
    <row r="74" spans="1:20" x14ac:dyDescent="0.35">
      <c r="A74" s="43">
        <f t="shared" si="3"/>
        <v>17</v>
      </c>
      <c r="B74" s="1"/>
      <c r="C74" s="1"/>
      <c r="D74" s="1"/>
      <c r="E74" s="1"/>
      <c r="F74" s="1"/>
      <c r="G74" s="1"/>
      <c r="H74" s="44"/>
      <c r="I74" s="45"/>
      <c r="J74" s="45"/>
      <c r="K74" s="1"/>
      <c r="L74" s="45"/>
      <c r="M74" s="46"/>
      <c r="N74" s="46"/>
      <c r="O74" s="1"/>
      <c r="P74" s="47"/>
      <c r="Q74" s="46"/>
      <c r="R74" s="46"/>
      <c r="S74" s="48"/>
    </row>
    <row r="75" spans="1:20" x14ac:dyDescent="0.35">
      <c r="A75" s="43">
        <f t="shared" si="3"/>
        <v>18</v>
      </c>
      <c r="B75" s="1"/>
      <c r="C75" s="1"/>
      <c r="D75" s="1"/>
      <c r="E75" s="1"/>
      <c r="F75" s="1"/>
      <c r="G75" s="1"/>
      <c r="H75" s="44"/>
      <c r="I75" s="45"/>
      <c r="J75" s="45"/>
      <c r="K75" s="1"/>
      <c r="L75" s="45"/>
      <c r="M75" s="46"/>
      <c r="N75" s="46"/>
      <c r="O75" s="1"/>
      <c r="P75" s="47"/>
      <c r="Q75" s="46"/>
      <c r="R75" s="46"/>
      <c r="S75" s="48"/>
    </row>
    <row r="76" spans="1:20" x14ac:dyDescent="0.35">
      <c r="A76" s="43">
        <f t="shared" si="3"/>
        <v>19</v>
      </c>
      <c r="B76" s="1"/>
      <c r="C76" s="1"/>
      <c r="D76" s="1"/>
      <c r="E76" s="1"/>
      <c r="F76" s="1"/>
      <c r="G76" s="1"/>
      <c r="H76" s="44"/>
      <c r="I76" s="45"/>
      <c r="J76" s="45"/>
      <c r="K76" s="1"/>
      <c r="L76" s="45"/>
      <c r="M76" s="46"/>
      <c r="N76" s="46"/>
      <c r="O76" s="1"/>
      <c r="P76" s="47"/>
      <c r="Q76" s="46"/>
      <c r="R76" s="46"/>
      <c r="S76" s="48"/>
    </row>
    <row r="77" spans="1:20" x14ac:dyDescent="0.35">
      <c r="A77" s="43">
        <f t="shared" si="3"/>
        <v>20</v>
      </c>
      <c r="B77" s="1"/>
      <c r="C77" s="1"/>
      <c r="D77" s="1"/>
      <c r="E77" s="1"/>
      <c r="F77" s="1"/>
      <c r="G77" s="1"/>
      <c r="H77" s="44"/>
      <c r="I77" s="45"/>
      <c r="J77" s="45"/>
      <c r="K77" s="1"/>
      <c r="L77" s="45"/>
      <c r="M77" s="46"/>
      <c r="N77" s="46"/>
      <c r="O77" s="1"/>
      <c r="P77" s="47"/>
      <c r="Q77" s="46"/>
      <c r="R77" s="46"/>
      <c r="S77" s="48"/>
    </row>
    <row r="78" spans="1:20" x14ac:dyDescent="0.35">
      <c r="A78" s="43">
        <f t="shared" si="3"/>
        <v>21</v>
      </c>
      <c r="B78" s="1"/>
      <c r="C78" s="1"/>
      <c r="D78" s="1"/>
      <c r="E78" s="1"/>
      <c r="F78" s="1"/>
      <c r="G78" s="1"/>
      <c r="H78" s="44"/>
      <c r="I78" s="45"/>
      <c r="J78" s="45"/>
      <c r="K78" s="1"/>
      <c r="L78" s="45"/>
      <c r="M78" s="46"/>
      <c r="N78" s="46"/>
      <c r="O78" s="1"/>
      <c r="P78" s="47"/>
      <c r="Q78" s="46"/>
      <c r="R78" s="46"/>
      <c r="S78" s="48"/>
    </row>
    <row r="79" spans="1:20" x14ac:dyDescent="0.35">
      <c r="A79" s="43">
        <f t="shared" si="3"/>
        <v>22</v>
      </c>
      <c r="B79" s="1"/>
      <c r="C79" s="1"/>
      <c r="D79" s="1"/>
      <c r="E79" s="1"/>
      <c r="F79" s="1"/>
      <c r="G79" s="1"/>
      <c r="H79" s="44"/>
      <c r="I79" s="45"/>
      <c r="J79" s="45"/>
      <c r="K79" s="1"/>
      <c r="L79" s="45"/>
      <c r="M79" s="46"/>
      <c r="N79" s="46"/>
      <c r="O79" s="1"/>
      <c r="P79" s="47"/>
      <c r="Q79" s="46"/>
      <c r="R79" s="46"/>
      <c r="S79" s="48"/>
    </row>
    <row r="80" spans="1:20" x14ac:dyDescent="0.35">
      <c r="A80" s="43">
        <f t="shared" si="3"/>
        <v>23</v>
      </c>
      <c r="B80" s="1"/>
      <c r="C80" s="1"/>
      <c r="D80" s="1"/>
      <c r="E80" s="1"/>
      <c r="F80" s="1"/>
      <c r="G80" s="1"/>
      <c r="H80" s="44"/>
      <c r="I80" s="45"/>
      <c r="J80" s="45"/>
      <c r="K80" s="1"/>
      <c r="L80" s="45"/>
      <c r="M80" s="46"/>
      <c r="N80" s="46"/>
      <c r="O80" s="1"/>
      <c r="P80" s="47"/>
      <c r="Q80" s="46"/>
      <c r="R80" s="46"/>
      <c r="S80" s="48"/>
    </row>
    <row r="81" spans="1:19" x14ac:dyDescent="0.35">
      <c r="A81" s="43">
        <f t="shared" si="3"/>
        <v>24</v>
      </c>
      <c r="B81" s="1"/>
      <c r="C81" s="1"/>
      <c r="D81" s="1"/>
      <c r="E81" s="1"/>
      <c r="F81" s="1"/>
      <c r="G81" s="1"/>
      <c r="H81" s="44"/>
      <c r="I81" s="45"/>
      <c r="J81" s="45"/>
      <c r="K81" s="1"/>
      <c r="L81" s="45"/>
      <c r="M81" s="46"/>
      <c r="N81" s="46"/>
      <c r="O81" s="1"/>
      <c r="P81" s="47"/>
      <c r="Q81" s="46"/>
      <c r="R81" s="46"/>
      <c r="S81" s="48"/>
    </row>
    <row r="82" spans="1:19" x14ac:dyDescent="0.35">
      <c r="A82" s="43">
        <f t="shared" si="3"/>
        <v>25</v>
      </c>
      <c r="B82" s="1"/>
      <c r="C82" s="1"/>
      <c r="D82" s="1"/>
      <c r="E82" s="1"/>
      <c r="F82" s="1"/>
      <c r="G82" s="1"/>
      <c r="H82" s="44"/>
      <c r="I82" s="45"/>
      <c r="J82" s="45"/>
      <c r="K82" s="1"/>
      <c r="L82" s="45"/>
      <c r="M82" s="46"/>
      <c r="N82" s="46"/>
      <c r="O82" s="1"/>
      <c r="P82" s="47"/>
      <c r="Q82" s="46"/>
      <c r="R82" s="46"/>
      <c r="S82" s="48"/>
    </row>
    <row r="83" spans="1:19" x14ac:dyDescent="0.35">
      <c r="A83" s="43">
        <f t="shared" si="3"/>
        <v>26</v>
      </c>
      <c r="B83" s="1"/>
      <c r="C83" s="1"/>
      <c r="D83" s="1"/>
      <c r="E83" s="1"/>
      <c r="F83" s="1"/>
      <c r="G83" s="1"/>
      <c r="H83" s="44"/>
      <c r="I83" s="45"/>
      <c r="J83" s="45"/>
      <c r="K83" s="1"/>
      <c r="L83" s="45"/>
      <c r="M83" s="46"/>
      <c r="N83" s="46"/>
      <c r="O83" s="1"/>
      <c r="P83" s="47"/>
      <c r="Q83" s="46"/>
      <c r="R83" s="46"/>
      <c r="S83" s="48"/>
    </row>
    <row r="84" spans="1:19" x14ac:dyDescent="0.35">
      <c r="A84" s="43">
        <f t="shared" si="3"/>
        <v>27</v>
      </c>
      <c r="B84" s="1"/>
      <c r="C84" s="1"/>
      <c r="D84" s="1"/>
      <c r="E84" s="1"/>
      <c r="F84" s="1"/>
      <c r="G84" s="1"/>
      <c r="H84" s="44"/>
      <c r="I84" s="45"/>
      <c r="J84" s="45"/>
      <c r="K84" s="1"/>
      <c r="L84" s="45"/>
      <c r="M84" s="46"/>
      <c r="N84" s="46"/>
      <c r="O84" s="1"/>
      <c r="P84" s="47"/>
      <c r="Q84" s="46"/>
      <c r="R84" s="46"/>
      <c r="S84" s="48"/>
    </row>
    <row r="85" spans="1:19" x14ac:dyDescent="0.35">
      <c r="A85" s="43">
        <f t="shared" si="3"/>
        <v>28</v>
      </c>
      <c r="B85" s="1"/>
      <c r="C85" s="1"/>
      <c r="D85" s="1"/>
      <c r="E85" s="1"/>
      <c r="F85" s="1"/>
      <c r="G85" s="1"/>
      <c r="H85" s="44"/>
      <c r="I85" s="45"/>
      <c r="J85" s="45"/>
      <c r="K85" s="1"/>
      <c r="L85" s="45"/>
      <c r="M85" s="46"/>
      <c r="N85" s="46"/>
      <c r="O85" s="1"/>
      <c r="P85" s="47"/>
      <c r="Q85" s="46"/>
      <c r="R85" s="46"/>
      <c r="S85" s="48"/>
    </row>
    <row r="86" spans="1:19" x14ac:dyDescent="0.35">
      <c r="A86" s="43">
        <f t="shared" si="3"/>
        <v>29</v>
      </c>
      <c r="B86" s="1"/>
      <c r="C86" s="1"/>
      <c r="D86" s="1"/>
      <c r="E86" s="1"/>
      <c r="F86" s="1"/>
      <c r="G86" s="1"/>
      <c r="H86" s="44"/>
      <c r="I86" s="45"/>
      <c r="J86" s="45"/>
      <c r="K86" s="1"/>
      <c r="L86" s="45"/>
      <c r="M86" s="46"/>
      <c r="N86" s="46"/>
      <c r="O86" s="1"/>
      <c r="P86" s="47"/>
      <c r="Q86" s="46"/>
      <c r="R86" s="46"/>
      <c r="S86" s="48"/>
    </row>
    <row r="87" spans="1:19" x14ac:dyDescent="0.35">
      <c r="A87" s="43">
        <f t="shared" si="3"/>
        <v>30</v>
      </c>
      <c r="B87" s="1"/>
      <c r="C87" s="1"/>
      <c r="D87" s="1"/>
      <c r="E87" s="1"/>
      <c r="F87" s="1"/>
      <c r="G87" s="1"/>
      <c r="H87" s="44"/>
      <c r="I87" s="45"/>
      <c r="J87" s="45"/>
      <c r="K87" s="1"/>
      <c r="L87" s="45"/>
      <c r="M87" s="46"/>
      <c r="N87" s="46"/>
      <c r="O87" s="1"/>
      <c r="P87" s="47"/>
      <c r="Q87" s="46"/>
      <c r="R87" s="46"/>
      <c r="S87" s="48"/>
    </row>
    <row r="88" spans="1:19" x14ac:dyDescent="0.35">
      <c r="A88" s="43">
        <f t="shared" si="3"/>
        <v>31</v>
      </c>
      <c r="B88" s="1"/>
      <c r="C88" s="1"/>
      <c r="D88" s="1"/>
      <c r="E88" s="1"/>
      <c r="F88" s="1"/>
      <c r="G88" s="1"/>
      <c r="H88" s="44"/>
      <c r="I88" s="45"/>
      <c r="J88" s="45"/>
      <c r="K88" s="1"/>
      <c r="L88" s="45"/>
      <c r="M88" s="46"/>
      <c r="N88" s="46"/>
      <c r="O88" s="1"/>
      <c r="P88" s="47"/>
      <c r="Q88" s="46"/>
      <c r="R88" s="46"/>
      <c r="S88" s="48"/>
    </row>
    <row r="89" spans="1:19" x14ac:dyDescent="0.35">
      <c r="A89" s="43">
        <f t="shared" si="3"/>
        <v>32</v>
      </c>
      <c r="B89" s="1"/>
      <c r="C89" s="1"/>
      <c r="D89" s="1"/>
      <c r="E89" s="1"/>
      <c r="F89" s="1"/>
      <c r="G89" s="1"/>
      <c r="H89" s="44"/>
      <c r="I89" s="45"/>
      <c r="J89" s="45"/>
      <c r="K89" s="1"/>
      <c r="L89" s="45"/>
      <c r="M89" s="46"/>
      <c r="N89" s="46"/>
      <c r="O89" s="1"/>
      <c r="P89" s="47"/>
      <c r="Q89" s="46"/>
      <c r="R89" s="46"/>
      <c r="S89" s="48"/>
    </row>
    <row r="90" spans="1:19" x14ac:dyDescent="0.35">
      <c r="A90" s="43">
        <f t="shared" si="3"/>
        <v>33</v>
      </c>
      <c r="B90" s="1"/>
      <c r="C90" s="1"/>
      <c r="D90" s="1"/>
      <c r="E90" s="1"/>
      <c r="F90" s="1"/>
      <c r="G90" s="1"/>
      <c r="H90" s="44"/>
      <c r="I90" s="45"/>
      <c r="J90" s="45"/>
      <c r="K90" s="1"/>
      <c r="L90" s="45"/>
      <c r="M90" s="46"/>
      <c r="N90" s="46"/>
      <c r="O90" s="1"/>
      <c r="P90" s="47"/>
      <c r="Q90" s="46"/>
      <c r="R90" s="46"/>
      <c r="S90" s="48"/>
    </row>
    <row r="91" spans="1:19" x14ac:dyDescent="0.35">
      <c r="A91" s="43">
        <f t="shared" si="3"/>
        <v>34</v>
      </c>
      <c r="B91" s="1"/>
      <c r="C91" s="1"/>
      <c r="D91" s="1"/>
      <c r="E91" s="1"/>
      <c r="F91" s="1"/>
      <c r="G91" s="1"/>
      <c r="H91" s="44"/>
      <c r="I91" s="45"/>
      <c r="J91" s="45"/>
      <c r="K91" s="1"/>
      <c r="L91" s="45"/>
      <c r="M91" s="46"/>
      <c r="N91" s="46"/>
      <c r="O91" s="1"/>
      <c r="P91" s="47"/>
      <c r="Q91" s="46"/>
      <c r="R91" s="46"/>
      <c r="S91" s="48"/>
    </row>
    <row r="92" spans="1:19" x14ac:dyDescent="0.35">
      <c r="A92" s="43">
        <f t="shared" si="3"/>
        <v>35</v>
      </c>
      <c r="B92" s="1"/>
      <c r="C92" s="1"/>
      <c r="D92" s="1"/>
      <c r="E92" s="1"/>
      <c r="F92" s="1"/>
      <c r="G92" s="1"/>
      <c r="H92" s="44"/>
      <c r="I92" s="45"/>
      <c r="J92" s="45"/>
      <c r="K92" s="1"/>
      <c r="L92" s="45"/>
      <c r="M92" s="46"/>
      <c r="N92" s="46"/>
      <c r="O92" s="1"/>
      <c r="P92" s="47"/>
      <c r="Q92" s="46"/>
      <c r="R92" s="46"/>
      <c r="S92" s="48"/>
    </row>
    <row r="93" spans="1:19" x14ac:dyDescent="0.35">
      <c r="A93" s="43">
        <f t="shared" si="3"/>
        <v>36</v>
      </c>
      <c r="B93" s="1"/>
      <c r="C93" s="1"/>
      <c r="D93" s="1"/>
      <c r="E93" s="1"/>
      <c r="F93" s="1"/>
      <c r="G93" s="1"/>
      <c r="H93" s="44"/>
      <c r="I93" s="45"/>
      <c r="J93" s="45"/>
      <c r="K93" s="1"/>
      <c r="L93" s="45"/>
      <c r="M93" s="46"/>
      <c r="N93" s="46"/>
      <c r="O93" s="1"/>
      <c r="P93" s="47"/>
      <c r="Q93" s="46"/>
      <c r="R93" s="46"/>
      <c r="S93" s="48"/>
    </row>
    <row r="94" spans="1:19" x14ac:dyDescent="0.35">
      <c r="A94" s="43">
        <f t="shared" si="3"/>
        <v>37</v>
      </c>
      <c r="B94" s="1"/>
      <c r="C94" s="1"/>
      <c r="D94" s="1"/>
      <c r="E94" s="1"/>
      <c r="F94" s="1"/>
      <c r="G94" s="1"/>
      <c r="H94" s="44"/>
      <c r="I94" s="45"/>
      <c r="J94" s="45"/>
      <c r="K94" s="1"/>
      <c r="L94" s="45"/>
      <c r="M94" s="46"/>
      <c r="N94" s="46"/>
      <c r="O94" s="1"/>
      <c r="P94" s="47"/>
      <c r="Q94" s="46"/>
      <c r="R94" s="46"/>
      <c r="S94" s="48"/>
    </row>
    <row r="95" spans="1:19" x14ac:dyDescent="0.35">
      <c r="A95" s="43">
        <f t="shared" si="3"/>
        <v>38</v>
      </c>
      <c r="B95" s="1"/>
      <c r="C95" s="1"/>
      <c r="D95" s="1"/>
      <c r="E95" s="1"/>
      <c r="F95" s="1"/>
      <c r="G95" s="1"/>
      <c r="H95" s="44"/>
      <c r="I95" s="45"/>
      <c r="J95" s="45"/>
      <c r="K95" s="1"/>
      <c r="L95" s="45"/>
      <c r="M95" s="46"/>
      <c r="N95" s="46"/>
      <c r="O95" s="1"/>
      <c r="P95" s="47"/>
      <c r="Q95" s="46"/>
      <c r="R95" s="46"/>
      <c r="S95" s="48"/>
    </row>
    <row r="96" spans="1:19" x14ac:dyDescent="0.35">
      <c r="A96" s="43">
        <f t="shared" si="3"/>
        <v>39</v>
      </c>
      <c r="B96" s="1"/>
      <c r="C96" s="1"/>
      <c r="D96" s="1"/>
      <c r="E96" s="1"/>
      <c r="F96" s="1"/>
      <c r="G96" s="1"/>
      <c r="H96" s="44"/>
      <c r="I96" s="45"/>
      <c r="J96" s="45"/>
      <c r="K96" s="1"/>
      <c r="L96" s="45"/>
      <c r="M96" s="46"/>
      <c r="N96" s="46"/>
      <c r="O96" s="1"/>
      <c r="P96" s="47"/>
      <c r="Q96" s="46"/>
      <c r="R96" s="46"/>
      <c r="S96" s="48"/>
    </row>
    <row r="97" spans="1:19" x14ac:dyDescent="0.35">
      <c r="A97" s="43">
        <f t="shared" si="3"/>
        <v>40</v>
      </c>
      <c r="B97" s="1"/>
      <c r="C97" s="1"/>
      <c r="D97" s="1"/>
      <c r="E97" s="1"/>
      <c r="F97" s="1"/>
      <c r="G97" s="1"/>
      <c r="H97" s="44"/>
      <c r="I97" s="45"/>
      <c r="J97" s="45"/>
      <c r="K97" s="1"/>
      <c r="L97" s="45"/>
      <c r="M97" s="46"/>
      <c r="N97" s="46"/>
      <c r="O97" s="1"/>
      <c r="P97" s="47"/>
      <c r="Q97" s="46"/>
      <c r="R97" s="46"/>
      <c r="S97" s="48"/>
    </row>
    <row r="98" spans="1:19" x14ac:dyDescent="0.35">
      <c r="A98" s="43">
        <f t="shared" si="3"/>
        <v>41</v>
      </c>
      <c r="B98" s="1"/>
      <c r="C98" s="1"/>
      <c r="D98" s="1"/>
      <c r="E98" s="1"/>
      <c r="F98" s="1"/>
      <c r="G98" s="1"/>
      <c r="H98" s="44"/>
      <c r="I98" s="45"/>
      <c r="J98" s="45"/>
      <c r="K98" s="1"/>
      <c r="L98" s="45"/>
      <c r="M98" s="46"/>
      <c r="N98" s="46"/>
      <c r="O98" s="1"/>
      <c r="P98" s="47"/>
      <c r="Q98" s="46"/>
      <c r="R98" s="46"/>
      <c r="S98" s="48"/>
    </row>
    <row r="99" spans="1:19" x14ac:dyDescent="0.35">
      <c r="A99" s="43">
        <f t="shared" si="3"/>
        <v>42</v>
      </c>
      <c r="B99" s="1"/>
      <c r="C99" s="1"/>
      <c r="D99" s="1"/>
      <c r="E99" s="1"/>
      <c r="F99" s="1"/>
      <c r="G99" s="1"/>
      <c r="H99" s="44"/>
      <c r="I99" s="45"/>
      <c r="J99" s="45"/>
      <c r="K99" s="1"/>
      <c r="L99" s="45"/>
      <c r="M99" s="46"/>
      <c r="N99" s="46"/>
      <c r="O99" s="1"/>
      <c r="P99" s="47"/>
      <c r="Q99" s="46"/>
      <c r="R99" s="46"/>
      <c r="S99" s="48"/>
    </row>
    <row r="100" spans="1:19" x14ac:dyDescent="0.35">
      <c r="A100" s="43">
        <f t="shared" si="3"/>
        <v>43</v>
      </c>
      <c r="B100" s="1"/>
      <c r="C100" s="1"/>
      <c r="D100" s="1"/>
      <c r="E100" s="1"/>
      <c r="F100" s="1"/>
      <c r="G100" s="1"/>
      <c r="H100" s="44"/>
      <c r="I100" s="45"/>
      <c r="J100" s="45"/>
      <c r="K100" s="1"/>
      <c r="L100" s="45"/>
      <c r="M100" s="46"/>
      <c r="N100" s="46"/>
      <c r="O100" s="1"/>
      <c r="P100" s="47"/>
      <c r="Q100" s="46"/>
      <c r="R100" s="46"/>
      <c r="S100" s="48"/>
    </row>
    <row r="101" spans="1:19" x14ac:dyDescent="0.35">
      <c r="A101" s="43">
        <f t="shared" si="3"/>
        <v>44</v>
      </c>
      <c r="B101" s="1"/>
      <c r="C101" s="1"/>
      <c r="D101" s="1"/>
      <c r="E101" s="1"/>
      <c r="F101" s="1"/>
      <c r="G101" s="1"/>
      <c r="H101" s="44"/>
      <c r="I101" s="45"/>
      <c r="J101" s="45"/>
      <c r="K101" s="1"/>
      <c r="L101" s="45"/>
      <c r="M101" s="46"/>
      <c r="N101" s="46"/>
      <c r="O101" s="1"/>
      <c r="P101" s="47"/>
      <c r="Q101" s="46"/>
      <c r="R101" s="46"/>
      <c r="S101" s="48"/>
    </row>
    <row r="102" spans="1:19" x14ac:dyDescent="0.35">
      <c r="A102" s="43">
        <f t="shared" si="3"/>
        <v>45</v>
      </c>
      <c r="B102" s="1"/>
      <c r="C102" s="1"/>
      <c r="D102" s="1"/>
      <c r="E102" s="1"/>
      <c r="F102" s="1"/>
      <c r="G102" s="1"/>
      <c r="H102" s="44"/>
      <c r="I102" s="45"/>
      <c r="J102" s="45"/>
      <c r="K102" s="1"/>
      <c r="L102" s="45"/>
      <c r="M102" s="46"/>
      <c r="N102" s="46"/>
      <c r="O102" s="1"/>
      <c r="P102" s="47"/>
      <c r="Q102" s="46"/>
      <c r="R102" s="46"/>
      <c r="S102" s="48"/>
    </row>
    <row r="103" spans="1:19" x14ac:dyDescent="0.35">
      <c r="A103" s="43">
        <f t="shared" si="3"/>
        <v>46</v>
      </c>
      <c r="B103" s="1"/>
      <c r="C103" s="1"/>
      <c r="D103" s="1"/>
      <c r="E103" s="1"/>
      <c r="F103" s="1"/>
      <c r="G103" s="1"/>
      <c r="H103" s="44"/>
      <c r="I103" s="45"/>
      <c r="J103" s="45"/>
      <c r="K103" s="1"/>
      <c r="L103" s="45"/>
      <c r="M103" s="46"/>
      <c r="N103" s="46"/>
      <c r="O103" s="1"/>
      <c r="P103" s="47"/>
      <c r="Q103" s="46"/>
      <c r="R103" s="46"/>
      <c r="S103" s="48"/>
    </row>
    <row r="104" spans="1:19" x14ac:dyDescent="0.35">
      <c r="A104" s="43">
        <f t="shared" si="3"/>
        <v>47</v>
      </c>
      <c r="B104" s="1"/>
      <c r="C104" s="1"/>
      <c r="D104" s="1"/>
      <c r="E104" s="1"/>
      <c r="F104" s="1"/>
      <c r="G104" s="1"/>
      <c r="H104" s="44"/>
      <c r="I104" s="45"/>
      <c r="J104" s="45"/>
      <c r="K104" s="1"/>
      <c r="L104" s="45"/>
      <c r="M104" s="46"/>
      <c r="N104" s="46"/>
      <c r="O104" s="1"/>
      <c r="P104" s="47"/>
      <c r="Q104" s="46"/>
      <c r="R104" s="46"/>
      <c r="S104" s="48"/>
    </row>
    <row r="105" spans="1:19" x14ac:dyDescent="0.35">
      <c r="A105" s="43">
        <f t="shared" si="3"/>
        <v>48</v>
      </c>
      <c r="B105" s="1"/>
      <c r="C105" s="1"/>
      <c r="D105" s="1"/>
      <c r="E105" s="1"/>
      <c r="F105" s="1"/>
      <c r="G105" s="1"/>
      <c r="H105" s="44"/>
      <c r="I105" s="45"/>
      <c r="J105" s="45"/>
      <c r="K105" s="1"/>
      <c r="L105" s="45"/>
      <c r="M105" s="46"/>
      <c r="N105" s="46"/>
      <c r="O105" s="1"/>
      <c r="P105" s="47"/>
      <c r="Q105" s="46"/>
      <c r="R105" s="46"/>
      <c r="S105" s="48"/>
    </row>
    <row r="106" spans="1:19" x14ac:dyDescent="0.35">
      <c r="A106" s="43">
        <f t="shared" si="3"/>
        <v>49</v>
      </c>
      <c r="B106" s="1"/>
      <c r="C106" s="1"/>
      <c r="D106" s="1"/>
      <c r="E106" s="1"/>
      <c r="F106" s="1"/>
      <c r="G106" s="1"/>
      <c r="H106" s="44"/>
      <c r="I106" s="45"/>
      <c r="J106" s="45"/>
      <c r="K106" s="1"/>
      <c r="L106" s="45"/>
      <c r="M106" s="46"/>
      <c r="N106" s="46"/>
      <c r="O106" s="1"/>
      <c r="P106" s="47"/>
      <c r="Q106" s="46"/>
      <c r="R106" s="46"/>
      <c r="S106" s="48"/>
    </row>
    <row r="107" spans="1:19" x14ac:dyDescent="0.35">
      <c r="A107" s="43">
        <f t="shared" si="3"/>
        <v>50</v>
      </c>
      <c r="B107" s="1"/>
      <c r="C107" s="1"/>
      <c r="D107" s="1"/>
      <c r="E107" s="1"/>
      <c r="F107" s="1"/>
      <c r="G107" s="1"/>
      <c r="H107" s="44"/>
      <c r="I107" s="45"/>
      <c r="J107" s="45"/>
      <c r="K107" s="1"/>
      <c r="L107" s="45"/>
      <c r="M107" s="46"/>
      <c r="N107" s="46"/>
      <c r="O107" s="1"/>
      <c r="P107" s="47"/>
      <c r="Q107" s="46"/>
      <c r="R107" s="46"/>
      <c r="S107" s="48"/>
    </row>
    <row r="108" spans="1:19" x14ac:dyDescent="0.35">
      <c r="A108" s="43">
        <f t="shared" si="3"/>
        <v>51</v>
      </c>
      <c r="B108" s="1"/>
      <c r="C108" s="1"/>
      <c r="D108" s="1"/>
      <c r="E108" s="1"/>
      <c r="F108" s="1"/>
      <c r="G108" s="1"/>
      <c r="H108" s="44"/>
      <c r="I108" s="45"/>
      <c r="J108" s="45"/>
      <c r="K108" s="1"/>
      <c r="L108" s="45"/>
      <c r="M108" s="46"/>
      <c r="N108" s="46"/>
      <c r="O108" s="1"/>
      <c r="P108" s="47"/>
      <c r="Q108" s="46"/>
      <c r="R108" s="46"/>
      <c r="S108" s="48"/>
    </row>
    <row r="109" spans="1:19" x14ac:dyDescent="0.35">
      <c r="A109" s="43">
        <f t="shared" si="3"/>
        <v>52</v>
      </c>
      <c r="B109" s="1"/>
      <c r="C109" s="1"/>
      <c r="D109" s="1"/>
      <c r="E109" s="1"/>
      <c r="F109" s="1"/>
      <c r="G109" s="1"/>
      <c r="H109" s="44"/>
      <c r="I109" s="45"/>
      <c r="J109" s="45"/>
      <c r="K109" s="1"/>
      <c r="L109" s="45"/>
      <c r="M109" s="46"/>
      <c r="N109" s="46"/>
      <c r="O109" s="1"/>
      <c r="P109" s="47"/>
      <c r="Q109" s="46"/>
      <c r="R109" s="46"/>
      <c r="S109" s="48"/>
    </row>
    <row r="110" spans="1:19" x14ac:dyDescent="0.35">
      <c r="A110" s="43">
        <f t="shared" si="3"/>
        <v>53</v>
      </c>
      <c r="B110" s="1"/>
      <c r="C110" s="1"/>
      <c r="D110" s="1"/>
      <c r="E110" s="1"/>
      <c r="F110" s="1"/>
      <c r="G110" s="1"/>
      <c r="H110" s="44"/>
      <c r="I110" s="45"/>
      <c r="J110" s="45"/>
      <c r="K110" s="1"/>
      <c r="L110" s="45"/>
      <c r="M110" s="46"/>
      <c r="N110" s="46"/>
      <c r="O110" s="1"/>
      <c r="P110" s="47"/>
      <c r="Q110" s="46"/>
      <c r="R110" s="46"/>
      <c r="S110" s="48"/>
    </row>
    <row r="111" spans="1:19" x14ac:dyDescent="0.35">
      <c r="A111" s="43">
        <f t="shared" si="3"/>
        <v>54</v>
      </c>
      <c r="B111" s="1"/>
      <c r="C111" s="1"/>
      <c r="D111" s="1"/>
      <c r="E111" s="1"/>
      <c r="F111" s="1"/>
      <c r="G111" s="1"/>
      <c r="H111" s="44"/>
      <c r="I111" s="45"/>
      <c r="J111" s="45"/>
      <c r="K111" s="1"/>
      <c r="L111" s="45"/>
      <c r="M111" s="46"/>
      <c r="N111" s="46"/>
      <c r="O111" s="1"/>
      <c r="P111" s="47"/>
      <c r="Q111" s="46"/>
      <c r="R111" s="46"/>
      <c r="S111" s="48"/>
    </row>
    <row r="112" spans="1:19" x14ac:dyDescent="0.35">
      <c r="A112" s="43">
        <f t="shared" si="3"/>
        <v>55</v>
      </c>
      <c r="B112" s="1"/>
      <c r="C112" s="1"/>
      <c r="D112" s="1"/>
      <c r="E112" s="1"/>
      <c r="F112" s="1"/>
      <c r="G112" s="1"/>
      <c r="H112" s="44"/>
      <c r="I112" s="45"/>
      <c r="J112" s="45"/>
      <c r="K112" s="1"/>
      <c r="L112" s="45"/>
      <c r="M112" s="46"/>
      <c r="N112" s="46"/>
      <c r="O112" s="1"/>
      <c r="P112" s="47"/>
      <c r="Q112" s="46"/>
      <c r="R112" s="46"/>
      <c r="S112" s="48"/>
    </row>
    <row r="113" spans="1:19" x14ac:dyDescent="0.35">
      <c r="A113" s="43">
        <f t="shared" si="3"/>
        <v>56</v>
      </c>
      <c r="B113" s="1"/>
      <c r="C113" s="1"/>
      <c r="D113" s="1"/>
      <c r="E113" s="1"/>
      <c r="F113" s="1"/>
      <c r="G113" s="1"/>
      <c r="H113" s="44"/>
      <c r="I113" s="45"/>
      <c r="J113" s="45"/>
      <c r="K113" s="1"/>
      <c r="L113" s="45"/>
      <c r="M113" s="46"/>
      <c r="N113" s="46"/>
      <c r="O113" s="1"/>
      <c r="P113" s="47"/>
      <c r="Q113" s="46"/>
      <c r="R113" s="46"/>
      <c r="S113" s="48"/>
    </row>
    <row r="114" spans="1:19" x14ac:dyDescent="0.35">
      <c r="A114" s="43">
        <f t="shared" si="3"/>
        <v>57</v>
      </c>
      <c r="B114" s="1"/>
      <c r="C114" s="1"/>
      <c r="D114" s="1"/>
      <c r="E114" s="1"/>
      <c r="F114" s="1"/>
      <c r="G114" s="1"/>
      <c r="H114" s="44"/>
      <c r="I114" s="45"/>
      <c r="J114" s="45"/>
      <c r="K114" s="1"/>
      <c r="L114" s="45"/>
      <c r="M114" s="46"/>
      <c r="N114" s="46"/>
      <c r="O114" s="1"/>
      <c r="P114" s="47"/>
      <c r="Q114" s="46"/>
      <c r="R114" s="46"/>
      <c r="S114" s="48"/>
    </row>
    <row r="115" spans="1:19" x14ac:dyDescent="0.35">
      <c r="A115" s="43">
        <f t="shared" si="3"/>
        <v>58</v>
      </c>
      <c r="B115" s="1"/>
      <c r="C115" s="1"/>
      <c r="D115" s="1"/>
      <c r="E115" s="1"/>
      <c r="F115" s="1"/>
      <c r="G115" s="1"/>
      <c r="H115" s="44"/>
      <c r="I115" s="45"/>
      <c r="J115" s="45"/>
      <c r="K115" s="1"/>
      <c r="L115" s="45"/>
      <c r="M115" s="46"/>
      <c r="N115" s="46"/>
      <c r="O115" s="1"/>
      <c r="P115" s="47"/>
      <c r="Q115" s="46"/>
      <c r="R115" s="46"/>
      <c r="S115" s="48"/>
    </row>
    <row r="116" spans="1:19" x14ac:dyDescent="0.35">
      <c r="A116" s="43">
        <f t="shared" si="3"/>
        <v>59</v>
      </c>
      <c r="B116" s="1"/>
      <c r="C116" s="1"/>
      <c r="D116" s="1"/>
      <c r="E116" s="1"/>
      <c r="F116" s="1"/>
      <c r="G116" s="1"/>
      <c r="H116" s="44"/>
      <c r="I116" s="45"/>
      <c r="J116" s="45"/>
      <c r="K116" s="1"/>
      <c r="L116" s="45"/>
      <c r="M116" s="46"/>
      <c r="N116" s="46"/>
      <c r="O116" s="1"/>
      <c r="P116" s="47"/>
      <c r="Q116" s="46"/>
      <c r="R116" s="46"/>
      <c r="S116" s="48"/>
    </row>
    <row r="117" spans="1:19" x14ac:dyDescent="0.35">
      <c r="A117" s="49">
        <f t="shared" si="3"/>
        <v>60</v>
      </c>
      <c r="B117" s="11"/>
      <c r="C117" s="11"/>
      <c r="D117" s="11"/>
      <c r="E117" s="11"/>
      <c r="F117" s="11"/>
      <c r="G117" s="11"/>
      <c r="H117" s="12"/>
      <c r="I117" s="13"/>
      <c r="J117" s="13"/>
      <c r="K117" s="11"/>
      <c r="L117" s="13"/>
      <c r="M117" s="14"/>
      <c r="N117" s="14"/>
      <c r="O117" s="11"/>
      <c r="P117" s="20"/>
      <c r="Q117" s="14"/>
      <c r="R117" s="14"/>
      <c r="S117" s="50"/>
    </row>
    <row r="118" spans="1:19" x14ac:dyDescent="0.35">
      <c r="A118" s="51" t="s">
        <v>99</v>
      </c>
      <c r="B118" s="28"/>
      <c r="C118" s="28"/>
      <c r="D118" s="28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28"/>
      <c r="Q118" s="28"/>
      <c r="R118" s="28"/>
      <c r="S118" s="52">
        <f>SUM(S58:S117)</f>
        <v>0</v>
      </c>
    </row>
    <row r="119" spans="1:19" x14ac:dyDescent="0.35">
      <c r="A119" s="53"/>
      <c r="B119" s="54"/>
      <c r="C119" s="54"/>
      <c r="D119" s="54"/>
      <c r="E119" s="54"/>
      <c r="F119" s="54"/>
      <c r="G119" s="54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5"/>
    </row>
    <row r="120" spans="1:19" x14ac:dyDescent="0.35">
      <c r="A120" s="56" t="s">
        <v>132</v>
      </c>
      <c r="B120" s="54"/>
      <c r="C120" s="54"/>
      <c r="D120" s="54"/>
      <c r="E120" s="54"/>
      <c r="F120" s="54"/>
      <c r="G120" s="54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5"/>
    </row>
    <row r="121" spans="1:19" x14ac:dyDescent="0.35">
      <c r="A121" s="53"/>
      <c r="B121" s="54"/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5"/>
    </row>
    <row r="122" spans="1:19" x14ac:dyDescent="0.35">
      <c r="A122" s="57" t="s">
        <v>162</v>
      </c>
      <c r="B122" s="54"/>
      <c r="C122" s="54"/>
      <c r="D122" s="54"/>
      <c r="E122" s="54"/>
      <c r="F122" s="54"/>
      <c r="G122" s="54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5"/>
    </row>
    <row r="123" spans="1:19" x14ac:dyDescent="0.35">
      <c r="A123" s="53"/>
      <c r="B123" s="67" t="s">
        <v>156</v>
      </c>
      <c r="C123" s="67"/>
      <c r="D123" s="67"/>
      <c r="E123" s="67"/>
      <c r="F123" s="67"/>
      <c r="G123" s="54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5"/>
    </row>
    <row r="124" spans="1:19" x14ac:dyDescent="0.35">
      <c r="A124" s="53"/>
      <c r="B124" s="21">
        <f>C124-1.5</f>
        <v>12</v>
      </c>
      <c r="C124" s="21">
        <f>D124-1.5</f>
        <v>13.5</v>
      </c>
      <c r="D124" s="22">
        <v>15</v>
      </c>
      <c r="E124" s="21">
        <f>D124+1.5</f>
        <v>16.5</v>
      </c>
      <c r="F124" s="21">
        <f>E124+1.5</f>
        <v>18</v>
      </c>
      <c r="G124" s="54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5"/>
    </row>
    <row r="125" spans="1:19" x14ac:dyDescent="0.35">
      <c r="A125" s="58" t="s">
        <v>157</v>
      </c>
      <c r="B125" s="68" t="s">
        <v>100</v>
      </c>
      <c r="C125" s="69"/>
      <c r="D125" s="69"/>
      <c r="E125" s="69"/>
      <c r="F125" s="69"/>
      <c r="G125" s="54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5"/>
    </row>
    <row r="126" spans="1:19" x14ac:dyDescent="0.35">
      <c r="A126" s="59">
        <v>1500</v>
      </c>
      <c r="B126" s="21">
        <f>(B$124*$A$126)-$S$118</f>
        <v>18000</v>
      </c>
      <c r="C126" s="21">
        <f>(C$124*$A$126)-$S$118</f>
        <v>20250</v>
      </c>
      <c r="D126" s="21">
        <f>(D$124*$A$126)-$S$118</f>
        <v>22500</v>
      </c>
      <c r="E126" s="21">
        <f>(E$124*$A$126)-$S$118</f>
        <v>24750</v>
      </c>
      <c r="F126" s="21">
        <f>(F$124*$A$126)-$S$118</f>
        <v>27000</v>
      </c>
      <c r="G126" s="54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5"/>
    </row>
    <row r="127" spans="1:19" x14ac:dyDescent="0.35">
      <c r="A127" s="58">
        <f>A126+200</f>
        <v>1700</v>
      </c>
      <c r="B127" s="21">
        <f>(B$124*$A$127)-$S$118</f>
        <v>20400</v>
      </c>
      <c r="C127" s="21">
        <f>(C$124*$A$127)-$S$118</f>
        <v>22950</v>
      </c>
      <c r="D127" s="21">
        <f>(D$124*$A$127)-$S$118</f>
        <v>25500</v>
      </c>
      <c r="E127" s="21">
        <f>(E$124*$A$127)-$S$118</f>
        <v>28050</v>
      </c>
      <c r="F127" s="21">
        <f>(F$124*$A$127)-$S$118</f>
        <v>30600</v>
      </c>
      <c r="G127" s="54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5"/>
    </row>
    <row r="128" spans="1:19" x14ac:dyDescent="0.35">
      <c r="A128" s="58">
        <f t="shared" ref="A128:A130" si="4">A127+200</f>
        <v>1900</v>
      </c>
      <c r="B128" s="21">
        <f>(B$124*$A$128)-$S$118</f>
        <v>22800</v>
      </c>
      <c r="C128" s="21">
        <f>(C$124*$A$128)-$S$118</f>
        <v>25650</v>
      </c>
      <c r="D128" s="21">
        <f>(D$124*$A$128)-$S$118</f>
        <v>28500</v>
      </c>
      <c r="E128" s="21">
        <f>(E$124*$A$128)-$S$118</f>
        <v>31350</v>
      </c>
      <c r="F128" s="21">
        <f>(F$124*$A$128)-$S$118</f>
        <v>34200</v>
      </c>
      <c r="G128" s="54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5"/>
    </row>
    <row r="129" spans="1:19" x14ac:dyDescent="0.35">
      <c r="A129" s="58">
        <f t="shared" si="4"/>
        <v>2100</v>
      </c>
      <c r="B129" s="21">
        <f>(B$124*$A$129)-$S$118</f>
        <v>25200</v>
      </c>
      <c r="C129" s="21">
        <f>(C$124*$A$129)-$S$118</f>
        <v>28350</v>
      </c>
      <c r="D129" s="21">
        <f>(D$124*$A$129)-$S$118</f>
        <v>31500</v>
      </c>
      <c r="E129" s="21">
        <f>(E$124*$A$129)-$S$118</f>
        <v>34650</v>
      </c>
      <c r="F129" s="21">
        <f>(F$124*$A$129)-$S$118</f>
        <v>37800</v>
      </c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5"/>
    </row>
    <row r="130" spans="1:19" x14ac:dyDescent="0.35">
      <c r="A130" s="58">
        <f t="shared" si="4"/>
        <v>2300</v>
      </c>
      <c r="B130" s="21">
        <f>(B$124*$A$130)-$S$118</f>
        <v>27600</v>
      </c>
      <c r="C130" s="21">
        <f>(C$124*$A$130)-$S$118</f>
        <v>31050</v>
      </c>
      <c r="D130" s="21">
        <f>(D$124*$A$130)-$S$118</f>
        <v>34500</v>
      </c>
      <c r="E130" s="21">
        <f>(E$124*$A$130)-$S$118</f>
        <v>37950</v>
      </c>
      <c r="F130" s="21">
        <f>(F$124*$A$130)-$S$118</f>
        <v>41400</v>
      </c>
      <c r="G130" s="54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5"/>
    </row>
    <row r="131" spans="1:19" x14ac:dyDescent="0.35">
      <c r="A131" s="60"/>
      <c r="B131" s="61"/>
      <c r="C131" s="61"/>
      <c r="D131" s="61"/>
      <c r="E131" s="61"/>
      <c r="F131" s="61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5"/>
    </row>
    <row r="132" spans="1:19" x14ac:dyDescent="0.35">
      <c r="A132" s="57" t="s">
        <v>161</v>
      </c>
      <c r="B132" s="54"/>
      <c r="C132" s="54"/>
      <c r="D132" s="54"/>
      <c r="E132" s="54"/>
      <c r="F132" s="54"/>
      <c r="G132" s="54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5"/>
    </row>
    <row r="133" spans="1:19" x14ac:dyDescent="0.35">
      <c r="A133" s="58" t="str">
        <f>A125</f>
        <v>Yield flats per acre</v>
      </c>
      <c r="B133" s="23" t="s">
        <v>158</v>
      </c>
      <c r="C133" s="54"/>
      <c r="D133" s="54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5"/>
    </row>
    <row r="134" spans="1:19" x14ac:dyDescent="0.35">
      <c r="A134" s="62">
        <v>1500</v>
      </c>
      <c r="B134" s="25">
        <f>($S$118/A134)</f>
        <v>0</v>
      </c>
      <c r="C134" s="54"/>
      <c r="D134" s="54"/>
      <c r="E134" s="54"/>
      <c r="F134" s="54"/>
      <c r="G134" s="54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5"/>
    </row>
    <row r="135" spans="1:19" x14ac:dyDescent="0.35">
      <c r="A135" s="62">
        <f>A134+200</f>
        <v>1700</v>
      </c>
      <c r="B135" s="25">
        <f t="shared" ref="B135:B138" si="5">($S$118/A135)</f>
        <v>0</v>
      </c>
      <c r="C135" s="54"/>
      <c r="D135" s="54"/>
      <c r="E135" s="54"/>
      <c r="F135" s="54"/>
      <c r="G135" s="54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5"/>
    </row>
    <row r="136" spans="1:19" x14ac:dyDescent="0.35">
      <c r="A136" s="62">
        <f t="shared" ref="A136:A138" si="6">A135+200</f>
        <v>1900</v>
      </c>
      <c r="B136" s="25">
        <f t="shared" si="5"/>
        <v>0</v>
      </c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5"/>
    </row>
    <row r="137" spans="1:19" x14ac:dyDescent="0.35">
      <c r="A137" s="62">
        <f t="shared" si="6"/>
        <v>2100</v>
      </c>
      <c r="B137" s="25">
        <f t="shared" si="5"/>
        <v>0</v>
      </c>
      <c r="C137" s="54"/>
      <c r="D137" s="54"/>
      <c r="E137" s="54"/>
      <c r="F137" s="54"/>
      <c r="G137" s="54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5"/>
    </row>
    <row r="138" spans="1:19" x14ac:dyDescent="0.35">
      <c r="A138" s="62">
        <f t="shared" si="6"/>
        <v>2300</v>
      </c>
      <c r="B138" s="25">
        <f t="shared" si="5"/>
        <v>0</v>
      </c>
      <c r="C138" s="54"/>
      <c r="D138" s="54"/>
      <c r="E138" s="54"/>
      <c r="F138" s="54"/>
      <c r="G138" s="54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5"/>
    </row>
    <row r="139" spans="1:19" x14ac:dyDescent="0.35">
      <c r="A139" s="53"/>
      <c r="B139" s="54"/>
      <c r="C139" s="54"/>
      <c r="D139" s="54"/>
      <c r="E139" s="54"/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5"/>
    </row>
    <row r="140" spans="1:19" x14ac:dyDescent="0.35">
      <c r="A140" s="57" t="s">
        <v>165</v>
      </c>
      <c r="B140" s="54"/>
      <c r="C140" s="54"/>
      <c r="D140" s="54"/>
      <c r="E140" s="54"/>
      <c r="F140" s="54"/>
      <c r="G140" s="54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5"/>
    </row>
    <row r="141" spans="1:19" x14ac:dyDescent="0.35">
      <c r="A141" s="63" t="s">
        <v>166</v>
      </c>
      <c r="B141" s="26">
        <v>1800</v>
      </c>
      <c r="C141" s="54"/>
      <c r="D141" s="54"/>
      <c r="E141" s="54"/>
      <c r="F141" s="54"/>
      <c r="G141" s="54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5"/>
    </row>
    <row r="142" spans="1:19" x14ac:dyDescent="0.35">
      <c r="A142" s="63" t="s">
        <v>123</v>
      </c>
      <c r="B142" s="27">
        <v>0.98</v>
      </c>
      <c r="C142" s="54"/>
      <c r="D142" s="54"/>
      <c r="E142" s="54"/>
      <c r="F142" s="54"/>
      <c r="G142" s="54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5"/>
    </row>
    <row r="143" spans="1:19" x14ac:dyDescent="0.35">
      <c r="A143" s="63" t="s">
        <v>124</v>
      </c>
      <c r="B143" s="24">
        <f>B141*B142</f>
        <v>1764</v>
      </c>
      <c r="C143" s="54"/>
      <c r="D143" s="54"/>
      <c r="E143" s="54"/>
      <c r="F143" s="54"/>
      <c r="G143" s="54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5"/>
    </row>
    <row r="144" spans="1:19" x14ac:dyDescent="0.35">
      <c r="A144" s="63" t="s">
        <v>125</v>
      </c>
      <c r="B144" s="21">
        <f>B143*D124</f>
        <v>26460</v>
      </c>
      <c r="C144" s="54"/>
      <c r="D144" s="54"/>
      <c r="E144" s="54"/>
      <c r="F144" s="54"/>
      <c r="G144" s="54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5"/>
    </row>
    <row r="145" spans="1:19" x14ac:dyDescent="0.35">
      <c r="A145" s="53"/>
      <c r="B145" s="61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5"/>
    </row>
    <row r="146" spans="1:19" x14ac:dyDescent="0.35">
      <c r="A146" s="57" t="s">
        <v>159</v>
      </c>
      <c r="B146" s="54"/>
      <c r="C146" s="54"/>
      <c r="D146" s="54"/>
      <c r="E146" s="54"/>
      <c r="F146" s="54"/>
      <c r="G146" s="54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5"/>
    </row>
    <row r="147" spans="1:19" x14ac:dyDescent="0.35">
      <c r="A147" s="63" t="s">
        <v>126</v>
      </c>
      <c r="B147" s="21">
        <f>$S$118</f>
        <v>0</v>
      </c>
      <c r="C147" s="54"/>
      <c r="D147" s="54"/>
      <c r="E147" s="54"/>
      <c r="F147" s="54"/>
      <c r="G147" s="54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5"/>
    </row>
    <row r="148" spans="1:19" x14ac:dyDescent="0.35">
      <c r="A148" s="63" t="s">
        <v>127</v>
      </c>
      <c r="B148" s="22">
        <v>0.02</v>
      </c>
      <c r="C148" s="54"/>
      <c r="D148" s="54"/>
      <c r="E148" s="54"/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5"/>
    </row>
    <row r="149" spans="1:19" x14ac:dyDescent="0.35">
      <c r="A149" s="63" t="s">
        <v>128</v>
      </c>
      <c r="B149" s="22">
        <v>250</v>
      </c>
      <c r="C149" s="54"/>
      <c r="D149" s="54"/>
      <c r="E149" s="54"/>
      <c r="F149" s="54"/>
      <c r="G149" s="54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5"/>
    </row>
    <row r="150" spans="1:19" x14ac:dyDescent="0.35">
      <c r="A150" s="63" t="s">
        <v>129</v>
      </c>
      <c r="B150" s="21">
        <f>B147+B149+(B148*B143)</f>
        <v>285.27999999999997</v>
      </c>
      <c r="C150" s="54"/>
      <c r="D150" s="54"/>
      <c r="E150" s="54"/>
      <c r="F150" s="54"/>
      <c r="G150" s="54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5"/>
    </row>
    <row r="151" spans="1:19" x14ac:dyDescent="0.35">
      <c r="A151" s="53"/>
      <c r="B151" s="54"/>
      <c r="C151" s="54"/>
      <c r="D151" s="54"/>
      <c r="E151" s="54"/>
      <c r="F151" s="54"/>
      <c r="G151" s="54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5"/>
    </row>
    <row r="152" spans="1:19" x14ac:dyDescent="0.35">
      <c r="A152" s="57" t="s">
        <v>160</v>
      </c>
      <c r="B152" s="54"/>
      <c r="C152" s="54"/>
      <c r="D152" s="54"/>
      <c r="E152" s="54"/>
      <c r="F152" s="54"/>
      <c r="G152" s="54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5"/>
    </row>
    <row r="153" spans="1:19" x14ac:dyDescent="0.35">
      <c r="A153" s="63" t="s">
        <v>130</v>
      </c>
      <c r="B153" s="21">
        <f>B144-B150</f>
        <v>26174.720000000001</v>
      </c>
      <c r="C153" s="54"/>
      <c r="D153" s="54"/>
      <c r="E153" s="54"/>
      <c r="F153" s="54"/>
      <c r="G153" s="54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5"/>
    </row>
    <row r="154" spans="1:19" ht="15" thickBot="1" x14ac:dyDescent="0.4">
      <c r="A154" s="64"/>
      <c r="B154" s="65"/>
      <c r="C154" s="65"/>
      <c r="D154" s="65"/>
      <c r="E154" s="65"/>
      <c r="F154" s="65"/>
      <c r="G154" s="65"/>
      <c r="H154" s="65"/>
      <c r="I154" s="65"/>
      <c r="J154" s="65"/>
      <c r="K154" s="65"/>
      <c r="L154" s="65"/>
      <c r="M154" s="65"/>
      <c r="N154" s="65"/>
      <c r="O154" s="65"/>
      <c r="P154" s="65"/>
      <c r="Q154" s="65"/>
      <c r="R154" s="65"/>
      <c r="S154" s="66"/>
    </row>
  </sheetData>
  <mergeCells count="2">
    <mergeCell ref="B123:F123"/>
    <mergeCell ref="B125:F125"/>
  </mergeCells>
  <dataValidations count="10">
    <dataValidation type="list" allowBlank="1" showInputMessage="1" showErrorMessage="1" sqref="O58:O117" xr:uid="{CC24DD19-4188-43AA-B6A6-C565EE7D8D54}">
      <formula1>$J$4:$J$48</formula1>
    </dataValidation>
    <dataValidation type="list" allowBlank="1" showInputMessage="1" showErrorMessage="1" sqref="D58:D117" xr:uid="{275AE128-7772-4799-9337-569AECB1C6C4}">
      <formula1>$C$4:$C$26</formula1>
    </dataValidation>
    <dataValidation type="list" allowBlank="1" showInputMessage="1" showErrorMessage="1" sqref="H58:H117" xr:uid="{5142D87D-D482-4B7B-922B-163CE0B6E897}">
      <formula1>$E$4:$E$5</formula1>
    </dataValidation>
    <dataValidation type="list" allowBlank="1" showInputMessage="1" showErrorMessage="1" sqref="K58:K117" xr:uid="{B53F6A1E-0AE0-4445-882B-3AAE10C96915}">
      <formula1>$I$4:$I$9</formula1>
    </dataValidation>
    <dataValidation type="list" allowBlank="1" showInputMessage="1" showErrorMessage="1" sqref="G58:G117" xr:uid="{8F5E8231-218B-4FF0-8CAB-1FB774D8665A}">
      <formula1>$H$4:$H$10</formula1>
    </dataValidation>
    <dataValidation type="list" allowBlank="1" showInputMessage="1" showErrorMessage="1" sqref="F58:F117" xr:uid="{3FA639BC-2076-4D5F-A710-8CD0FCAE3DBE}">
      <formula1>$G$4:$G$41</formula1>
    </dataValidation>
    <dataValidation type="list" allowBlank="1" showInputMessage="1" showErrorMessage="1" sqref="E58:E117" xr:uid="{80014224-EF1C-46A8-BA84-0E52D09D4211}">
      <formula1>$D$4:$D$43</formula1>
    </dataValidation>
    <dataValidation type="list" allowBlank="1" showInputMessage="1" showErrorMessage="1" sqref="B58:B117" xr:uid="{3172B675-899D-4D21-A2A8-2BC5B1DF2FA3}">
      <formula1>$A$4:$A$16</formula1>
    </dataValidation>
    <dataValidation type="list" allowBlank="1" showInputMessage="1" showErrorMessage="1" sqref="D2" xr:uid="{FCAAEF35-FE8A-42CD-8168-61BB158D7A15}">
      <formula1>$C$70:$C$86</formula1>
    </dataValidation>
    <dataValidation type="list" allowBlank="1" showInputMessage="1" showErrorMessage="1" sqref="C58:C117" xr:uid="{4D920CA8-C475-4804-8ED2-F890E5B4EA84}">
      <formula1>$B$4:$B$35</formula1>
    </dataValidation>
  </dataValidations>
  <pageMargins left="0.7" right="0.7" top="0.75" bottom="0.75" header="0.3" footer="0.3"/>
  <pageSetup scale="2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Example</vt:lpstr>
      <vt:lpstr>Blank</vt:lpstr>
    </vt:vector>
  </TitlesOfParts>
  <Company>LSU AgCenter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Deliberto, Michael</dc:creator>
  <cp:lastModifiedBy>Deliberto, Michael</cp:lastModifiedBy>
  <cp:lastPrinted>2024-12-09T19:55:12Z</cp:lastPrinted>
  <dcterms:created xsi:type="dcterms:W3CDTF">2024-12-09T19:08:42Z</dcterms:created>
  <dcterms:modified xsi:type="dcterms:W3CDTF">2025-07-29T13:24:18Z</dcterms:modified>
</cp:coreProperties>
</file>