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E:\USB Key Back Up Sept 26 2017\2025 Presentations\"/>
    </mc:Choice>
  </mc:AlternateContent>
  <xr:revisionPtr revIDLastSave="0" documentId="13_ncr:1_{321C6922-86D1-43D0-8D95-EA76CDE632CA}" xr6:coauthVersionLast="47" xr6:coauthVersionMax="47" xr10:uidLastSave="{00000000-0000-0000-0000-000000000000}"/>
  <bookViews>
    <workbookView xWindow="-120" yWindow="-120" windowWidth="29040" windowHeight="15840" xr2:uid="{472FE079-5EF1-4B74-BA97-69115ECFFA3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1" l="1"/>
  <c r="E29" i="1"/>
  <c r="E23" i="1"/>
  <c r="E19" i="1"/>
  <c r="E17" i="1"/>
  <c r="E16" i="1"/>
  <c r="P7" i="1" l="1"/>
  <c r="P6" i="1" s="1"/>
  <c r="J15" i="1"/>
  <c r="I15" i="1" s="1"/>
  <c r="E27" i="1"/>
  <c r="E9" i="1"/>
  <c r="E10" i="1"/>
  <c r="E11" i="1"/>
  <c r="E12" i="1"/>
  <c r="E13" i="1"/>
  <c r="E14" i="1"/>
  <c r="E18" i="1"/>
  <c r="E20" i="1"/>
  <c r="E21" i="1"/>
  <c r="E8" i="1"/>
  <c r="E15" i="1"/>
  <c r="E3" i="1"/>
  <c r="E5" i="1" s="1"/>
  <c r="E25" i="1" l="1"/>
  <c r="Q7" i="1"/>
  <c r="Q6" i="1" s="1"/>
  <c r="O7" i="1"/>
  <c r="J16" i="1"/>
  <c r="J14" i="1"/>
  <c r="L17" i="1" l="1"/>
  <c r="T17" i="1"/>
  <c r="M17" i="1"/>
  <c r="U17" i="1"/>
  <c r="N17" i="1"/>
  <c r="K17" i="1"/>
  <c r="O17" i="1"/>
  <c r="K16" i="1"/>
  <c r="P17" i="1"/>
  <c r="K15" i="1"/>
  <c r="R17" i="1"/>
  <c r="Q17" i="1"/>
  <c r="S17" i="1"/>
  <c r="R7" i="1"/>
  <c r="R13" i="1" s="1"/>
  <c r="S7" i="1"/>
  <c r="S14" i="1" s="1"/>
  <c r="R6" i="1"/>
  <c r="O6" i="1"/>
  <c r="N7" i="1"/>
  <c r="N13" i="1" s="1"/>
  <c r="E31" i="1"/>
  <c r="P15" i="1"/>
  <c r="P16" i="1"/>
  <c r="S15" i="1"/>
  <c r="Q16" i="1"/>
  <c r="S16" i="1"/>
  <c r="P14" i="1"/>
  <c r="Q14" i="1"/>
  <c r="O14" i="1"/>
  <c r="O15" i="1"/>
  <c r="Q15" i="1"/>
  <c r="O16" i="1"/>
  <c r="N16" i="1"/>
  <c r="J13" i="1"/>
  <c r="S13" i="1" s="1"/>
  <c r="I14" i="1"/>
  <c r="I16" i="1"/>
  <c r="J17" i="1"/>
  <c r="N15" i="1" l="1"/>
  <c r="N14" i="1"/>
  <c r="R14" i="1"/>
  <c r="R15" i="1"/>
  <c r="R16" i="1"/>
  <c r="Q13" i="1"/>
  <c r="P13" i="1"/>
  <c r="O13" i="1"/>
  <c r="M7" i="1"/>
  <c r="N6" i="1"/>
  <c r="T7" i="1"/>
  <c r="S6" i="1"/>
  <c r="I17" i="1"/>
  <c r="J18" i="1"/>
  <c r="J12" i="1"/>
  <c r="I13" i="1"/>
  <c r="L7" i="1" l="1"/>
  <c r="M6" i="1"/>
  <c r="M16" i="1"/>
  <c r="M15" i="1"/>
  <c r="M18" i="1"/>
  <c r="M14" i="1"/>
  <c r="M13" i="1"/>
  <c r="M12" i="1"/>
  <c r="O12" i="1"/>
  <c r="S12" i="1"/>
  <c r="N12" i="1"/>
  <c r="R12" i="1"/>
  <c r="P12" i="1"/>
  <c r="Q12" i="1"/>
  <c r="Q18" i="1"/>
  <c r="N18" i="1"/>
  <c r="S18" i="1"/>
  <c r="R18" i="1"/>
  <c r="O18" i="1"/>
  <c r="P18" i="1"/>
  <c r="U7" i="1"/>
  <c r="T6" i="1"/>
  <c r="T18" i="1"/>
  <c r="T14" i="1"/>
  <c r="T16" i="1"/>
  <c r="T12" i="1"/>
  <c r="T13" i="1"/>
  <c r="T15" i="1"/>
  <c r="J11" i="1"/>
  <c r="I12" i="1"/>
  <c r="J19" i="1"/>
  <c r="T19" i="1" s="1"/>
  <c r="I18" i="1"/>
  <c r="P11" i="1" l="1"/>
  <c r="Q11" i="1"/>
  <c r="S11" i="1"/>
  <c r="O11" i="1"/>
  <c r="N11" i="1"/>
  <c r="R11" i="1"/>
  <c r="R19" i="1"/>
  <c r="Q19" i="1"/>
  <c r="O19" i="1"/>
  <c r="P19" i="1"/>
  <c r="N19" i="1"/>
  <c r="S19" i="1"/>
  <c r="U6" i="1"/>
  <c r="U10" i="1"/>
  <c r="U15" i="1"/>
  <c r="U11" i="1"/>
  <c r="U14" i="1"/>
  <c r="U13" i="1"/>
  <c r="U19" i="1"/>
  <c r="U12" i="1"/>
  <c r="U16" i="1"/>
  <c r="U18" i="1"/>
  <c r="M19" i="1"/>
  <c r="M11" i="1"/>
  <c r="T11" i="1"/>
  <c r="K7" i="1"/>
  <c r="L6" i="1"/>
  <c r="L14" i="1"/>
  <c r="L15" i="1"/>
  <c r="L16" i="1"/>
  <c r="L12" i="1"/>
  <c r="L10" i="1"/>
  <c r="L19" i="1"/>
  <c r="L11" i="1"/>
  <c r="L13" i="1"/>
  <c r="L18" i="1"/>
  <c r="J20" i="1"/>
  <c r="I19" i="1"/>
  <c r="J10" i="1"/>
  <c r="I11" i="1"/>
  <c r="R20" i="1" l="1"/>
  <c r="N20" i="1"/>
  <c r="P20" i="1"/>
  <c r="O20" i="1"/>
  <c r="S20" i="1"/>
  <c r="Q20" i="1"/>
  <c r="M20" i="1"/>
  <c r="T20" i="1"/>
  <c r="U20" i="1"/>
  <c r="K6" i="1"/>
  <c r="K14" i="1"/>
  <c r="K18" i="1"/>
  <c r="K11" i="1"/>
  <c r="K19" i="1"/>
  <c r="K13" i="1"/>
  <c r="K20" i="1"/>
  <c r="K10" i="1"/>
  <c r="K12" i="1"/>
  <c r="L20" i="1"/>
  <c r="N10" i="1"/>
  <c r="S10" i="1"/>
  <c r="P10" i="1"/>
  <c r="O10" i="1"/>
  <c r="Q10" i="1"/>
  <c r="R10" i="1"/>
  <c r="M10" i="1"/>
  <c r="T10" i="1"/>
  <c r="J9" i="1"/>
  <c r="K9" i="1" s="1"/>
  <c r="I10" i="1"/>
  <c r="J21" i="1"/>
  <c r="I20" i="1"/>
  <c r="R9" i="1" l="1"/>
  <c r="P9" i="1"/>
  <c r="Q9" i="1"/>
  <c r="N9" i="1"/>
  <c r="O9" i="1"/>
  <c r="S9" i="1"/>
  <c r="M9" i="1"/>
  <c r="T9" i="1"/>
  <c r="U9" i="1"/>
  <c r="L9" i="1"/>
  <c r="O21" i="1"/>
  <c r="R21" i="1"/>
  <c r="S21" i="1"/>
  <c r="P21" i="1"/>
  <c r="N21" i="1"/>
  <c r="Q21" i="1"/>
  <c r="M21" i="1"/>
  <c r="T21" i="1"/>
  <c r="U21" i="1"/>
  <c r="L21" i="1"/>
  <c r="K21" i="1"/>
  <c r="J22" i="1"/>
  <c r="I21" i="1"/>
  <c r="J8" i="1"/>
  <c r="I9" i="1"/>
  <c r="P8" i="1" l="1"/>
  <c r="S8" i="1"/>
  <c r="N8" i="1"/>
  <c r="O8" i="1"/>
  <c r="Q8" i="1"/>
  <c r="R8" i="1"/>
  <c r="T8" i="1"/>
  <c r="M8" i="1"/>
  <c r="U8" i="1"/>
  <c r="L8" i="1"/>
  <c r="I22" i="1"/>
  <c r="O22" i="1"/>
  <c r="N22" i="1"/>
  <c r="R22" i="1"/>
  <c r="P22" i="1"/>
  <c r="S22" i="1"/>
  <c r="Q22" i="1"/>
  <c r="T22" i="1"/>
  <c r="M22" i="1"/>
  <c r="U22" i="1"/>
  <c r="L22" i="1"/>
  <c r="K22" i="1"/>
  <c r="I8" i="1"/>
</calcChain>
</file>

<file path=xl/sharedStrings.xml><?xml version="1.0" encoding="utf-8"?>
<sst xmlns="http://schemas.openxmlformats.org/spreadsheetml/2006/main" count="64" uniqueCount="35">
  <si>
    <t>Direct Expenses</t>
  </si>
  <si>
    <t>Fertilizer</t>
  </si>
  <si>
    <t>Fungicide</t>
  </si>
  <si>
    <t>Herbicide</t>
  </si>
  <si>
    <t>Insecticide</t>
  </si>
  <si>
    <t>Seed/Plants</t>
  </si>
  <si>
    <t>Irrigation</t>
  </si>
  <si>
    <t>Plastic</t>
  </si>
  <si>
    <t>Fuel</t>
  </si>
  <si>
    <t xml:space="preserve">Interest on Operating Capital </t>
  </si>
  <si>
    <t>Total Direct Expenses</t>
  </si>
  <si>
    <t>Total Fixed Expenses</t>
  </si>
  <si>
    <t>Total Specified Expenses</t>
  </si>
  <si>
    <t>Price</t>
  </si>
  <si>
    <t xml:space="preserve">Quantity </t>
  </si>
  <si>
    <t>Amount</t>
  </si>
  <si>
    <t>Unit</t>
  </si>
  <si>
    <t>Gallons</t>
  </si>
  <si>
    <t>Acre</t>
  </si>
  <si>
    <t xml:space="preserve">Income </t>
  </si>
  <si>
    <t>Strawberries</t>
  </si>
  <si>
    <t>Flats</t>
  </si>
  <si>
    <t>Gross Income</t>
  </si>
  <si>
    <t>Net Returns Above Direct Expenses</t>
  </si>
  <si>
    <t>Net Returns Above Total Expenses</t>
  </si>
  <si>
    <t>Breakeven Returns Above Total Direct Expenses for Price/Yield Combinations, per acre</t>
  </si>
  <si>
    <t>-</t>
  </si>
  <si>
    <t>Hours</t>
  </si>
  <si>
    <t>Hired Labor</t>
  </si>
  <si>
    <t>Harvest Labor</t>
  </si>
  <si>
    <t>Operator Labor</t>
  </si>
  <si>
    <t>Electricity</t>
  </si>
  <si>
    <t>KWH</t>
  </si>
  <si>
    <t>Repair and Maintenance</t>
  </si>
  <si>
    <t>Summary of Direct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</si>
</sst>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rgb="FF0070C0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0" fillId="2" borderId="9" xfId="0" applyFill="1" applyBorder="1"/>
    <xf numFmtId="0" fontId="0" fillId="2" borderId="5" xfId="0" applyFill="1" applyBorder="1"/>
    <xf numFmtId="9" fontId="0" fillId="2" borderId="0" xfId="1" applyFont="1" applyFill="1" applyBorder="1" applyAlignment="1">
      <alignment horizontal="center"/>
    </xf>
    <xf numFmtId="9" fontId="0" fillId="2" borderId="6" xfId="1" applyFon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9" fontId="0" fillId="2" borderId="5" xfId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9" fontId="0" fillId="2" borderId="7" xfId="1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2" xfId="0" quotePrefix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0" fontId="0" fillId="2" borderId="6" xfId="0" applyFill="1" applyBorder="1"/>
    <xf numFmtId="0" fontId="2" fillId="2" borderId="2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3" borderId="12" xfId="0" applyFill="1" applyBorder="1"/>
    <xf numFmtId="0" fontId="0" fillId="3" borderId="13" xfId="0" applyFill="1" applyBorder="1"/>
    <xf numFmtId="0" fontId="0" fillId="3" borderId="14" xfId="0" applyFill="1" applyBorder="1"/>
    <xf numFmtId="0" fontId="2" fillId="2" borderId="15" xfId="0" applyFont="1" applyFill="1" applyBorder="1"/>
    <xf numFmtId="0" fontId="0" fillId="3" borderId="16" xfId="0" applyFill="1" applyBorder="1"/>
    <xf numFmtId="0" fontId="0" fillId="2" borderId="17" xfId="0" applyFill="1" applyBorder="1"/>
    <xf numFmtId="0" fontId="2" fillId="2" borderId="18" xfId="0" applyFont="1" applyFill="1" applyBorder="1"/>
    <xf numFmtId="0" fontId="2" fillId="2" borderId="17" xfId="0" applyFont="1" applyFill="1" applyBorder="1"/>
    <xf numFmtId="0" fontId="0" fillId="3" borderId="17" xfId="0" applyFill="1" applyBorder="1"/>
    <xf numFmtId="0" fontId="0" fillId="3" borderId="19" xfId="0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0" xfId="0" applyFill="1"/>
    <xf numFmtId="0" fontId="0" fillId="2" borderId="0" xfId="0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164" fontId="0" fillId="2" borderId="0" xfId="0" applyNumberFormat="1" applyFill="1" applyAlignment="1">
      <alignment horizontal="center"/>
    </xf>
    <xf numFmtId="0" fontId="4" fillId="3" borderId="0" xfId="0" applyFont="1" applyFill="1"/>
    <xf numFmtId="164" fontId="0" fillId="4" borderId="1" xfId="0" applyNumberForma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164" fontId="2" fillId="4" borderId="0" xfId="0" applyNumberFormat="1" applyFont="1" applyFill="1" applyAlignment="1">
      <alignment horizontal="center"/>
    </xf>
    <xf numFmtId="0" fontId="0" fillId="2" borderId="18" xfId="0" applyFill="1" applyBorder="1"/>
    <xf numFmtId="0" fontId="0" fillId="2" borderId="3" xfId="0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4" fontId="0" fillId="2" borderId="4" xfId="0" applyNumberForma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A4F-4C96-8747-2A45C5C3408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A4F-4C96-8747-2A45C5C3408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A4F-4C96-8747-2A45C5C3408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A4F-4C96-8747-2A45C5C3408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A4F-4C96-8747-2A45C5C3408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7A4F-4C96-8747-2A45C5C3408F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7A4F-4C96-8747-2A45C5C3408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F5B-490D-9A1A-4D550FCCA90D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F5B-490D-9A1A-4D550FCCA90D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3-7A4F-4C96-8747-2A45C5C3408F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5-7A4F-4C96-8747-2A45C5C3408F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7-7A4F-4C96-8747-2A45C5C3408F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9-7A4F-4C96-8747-2A45C5C3408F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B-7A4F-4C96-8747-2A45C5C3408F}"/>
              </c:ext>
            </c:extLst>
          </c:dPt>
          <c:dLbls>
            <c:dLbl>
              <c:idx val="7"/>
              <c:layout>
                <c:manualLayout>
                  <c:x val="-0.10287811557187639"/>
                  <c:y val="-9.3973182188563487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5B-490D-9A1A-4D550FCCA90D}"/>
                </c:ext>
              </c:extLst>
            </c:dLbl>
            <c:dLbl>
              <c:idx val="8"/>
              <c:layout>
                <c:manualLayout>
                  <c:x val="2.8566160171682575E-3"/>
                  <c:y val="7.5763476445904671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5B-490D-9A1A-4D550FCCA90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Sheet1!$A$8:$A$21</c:f>
              <c:strCache>
                <c:ptCount val="14"/>
                <c:pt idx="0">
                  <c:v>Fertilizer</c:v>
                </c:pt>
                <c:pt idx="1">
                  <c:v>Fungicide</c:v>
                </c:pt>
                <c:pt idx="2">
                  <c:v>Herbicide</c:v>
                </c:pt>
                <c:pt idx="3">
                  <c:v>Insecticide</c:v>
                </c:pt>
                <c:pt idx="4">
                  <c:v>Seed/Plants</c:v>
                </c:pt>
                <c:pt idx="5">
                  <c:v>Irrigation</c:v>
                </c:pt>
                <c:pt idx="6">
                  <c:v>Plastic</c:v>
                </c:pt>
                <c:pt idx="7">
                  <c:v>Hired Labor</c:v>
                </c:pt>
                <c:pt idx="8">
                  <c:v>Harvest Labor</c:v>
                </c:pt>
                <c:pt idx="9">
                  <c:v>Operator Labor</c:v>
                </c:pt>
                <c:pt idx="10">
                  <c:v>Fuel</c:v>
                </c:pt>
                <c:pt idx="11">
                  <c:v>Electricity</c:v>
                </c:pt>
                <c:pt idx="12">
                  <c:v>Repair and Maintenance</c:v>
                </c:pt>
                <c:pt idx="13">
                  <c:v>Interest on Operating Capital </c:v>
                </c:pt>
              </c:strCache>
            </c:strRef>
          </c:cat>
          <c:val>
            <c:numRef>
              <c:f>Sheet1!$E$8:$E$21</c:f>
              <c:numCache>
                <c:formatCode>"$"#,##0.00</c:formatCode>
                <c:ptCount val="14"/>
                <c:pt idx="0">
                  <c:v>580</c:v>
                </c:pt>
                <c:pt idx="1">
                  <c:v>1360</c:v>
                </c:pt>
                <c:pt idx="2">
                  <c:v>45</c:v>
                </c:pt>
                <c:pt idx="3">
                  <c:v>89</c:v>
                </c:pt>
                <c:pt idx="4">
                  <c:v>2000</c:v>
                </c:pt>
                <c:pt idx="5">
                  <c:v>450</c:v>
                </c:pt>
                <c:pt idx="6">
                  <c:v>600</c:v>
                </c:pt>
                <c:pt idx="7">
                  <c:v>2966</c:v>
                </c:pt>
                <c:pt idx="8">
                  <c:v>2966</c:v>
                </c:pt>
                <c:pt idx="9">
                  <c:v>487.75000000000006</c:v>
                </c:pt>
                <c:pt idx="10">
                  <c:v>125.99999999999999</c:v>
                </c:pt>
                <c:pt idx="11">
                  <c:v>161.88</c:v>
                </c:pt>
                <c:pt idx="12">
                  <c:v>100</c:v>
                </c:pt>
                <c:pt idx="13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5B-490D-9A1A-4D550FCCA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200024</xdr:colOff>
      <xdr:row>22</xdr:row>
      <xdr:rowOff>166687</xdr:rowOff>
    </xdr:from>
    <xdr:to>
      <xdr:col>18</xdr:col>
      <xdr:colOff>400049</xdr:colOff>
      <xdr:row>42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F5D82F-6579-421E-B6F8-CF0175F59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90DA2-7E6F-4285-B1C0-C7274453DDF2}">
  <dimension ref="A1:V43"/>
  <sheetViews>
    <sheetView tabSelected="1" topLeftCell="A10" workbookViewId="0">
      <selection activeCell="F9" sqref="F9"/>
    </sheetView>
  </sheetViews>
  <sheetFormatPr defaultRowHeight="15" x14ac:dyDescent="0.25"/>
  <cols>
    <col min="1" max="1" width="33.5703125" customWidth="1"/>
    <col min="2" max="2" width="19.7109375" customWidth="1"/>
    <col min="3" max="5" width="12.5703125" customWidth="1"/>
    <col min="9" max="21" width="11.5703125" customWidth="1"/>
  </cols>
  <sheetData>
    <row r="1" spans="1:22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4"/>
    </row>
    <row r="2" spans="1:22" x14ac:dyDescent="0.25">
      <c r="A2" s="25" t="s">
        <v>19</v>
      </c>
      <c r="B2" s="10" t="s">
        <v>16</v>
      </c>
      <c r="C2" s="10" t="s">
        <v>13</v>
      </c>
      <c r="D2" s="10" t="s">
        <v>14</v>
      </c>
      <c r="E2" s="11" t="s">
        <v>15</v>
      </c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26"/>
    </row>
    <row r="3" spans="1:22" x14ac:dyDescent="0.25">
      <c r="A3" s="45" t="s">
        <v>20</v>
      </c>
      <c r="B3" s="46" t="s">
        <v>21</v>
      </c>
      <c r="C3" s="47">
        <v>15</v>
      </c>
      <c r="D3" s="48">
        <v>1500</v>
      </c>
      <c r="E3" s="49">
        <f>C3*D3</f>
        <v>22500</v>
      </c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34"/>
      <c r="V3" s="26"/>
    </row>
    <row r="4" spans="1:22" x14ac:dyDescent="0.25">
      <c r="A4" s="27"/>
      <c r="B4" s="38"/>
      <c r="C4" s="38"/>
      <c r="D4" s="35"/>
      <c r="E4" s="12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26"/>
    </row>
    <row r="5" spans="1:22" x14ac:dyDescent="0.25">
      <c r="A5" s="28" t="s">
        <v>22</v>
      </c>
      <c r="B5" s="9" t="s">
        <v>18</v>
      </c>
      <c r="C5" s="13" t="s">
        <v>26</v>
      </c>
      <c r="D5" s="13" t="s">
        <v>26</v>
      </c>
      <c r="E5" s="14">
        <f>E3</f>
        <v>22500</v>
      </c>
      <c r="F5" s="34"/>
      <c r="G5" s="34"/>
      <c r="H5" s="34"/>
      <c r="I5" s="1"/>
      <c r="J5" s="50" t="s">
        <v>25</v>
      </c>
      <c r="K5" s="50"/>
      <c r="L5" s="50"/>
      <c r="M5" s="50"/>
      <c r="N5" s="50"/>
      <c r="O5" s="50"/>
      <c r="P5" s="50"/>
      <c r="Q5" s="50"/>
      <c r="R5" s="50"/>
      <c r="S5" s="50"/>
      <c r="T5" s="50"/>
      <c r="U5" s="51"/>
      <c r="V5" s="26"/>
    </row>
    <row r="6" spans="1:22" x14ac:dyDescent="0.25">
      <c r="A6" s="27"/>
      <c r="B6" s="38"/>
      <c r="C6" s="38"/>
      <c r="D6" s="38"/>
      <c r="E6" s="15"/>
      <c r="F6" s="34"/>
      <c r="G6" s="34"/>
      <c r="H6" s="34"/>
      <c r="I6" s="2"/>
      <c r="J6" s="38"/>
      <c r="K6" s="3">
        <f t="shared" ref="K6:N6" si="0">K7/$P$7</f>
        <v>0.66666666666666663</v>
      </c>
      <c r="L6" s="3">
        <f t="shared" si="0"/>
        <v>0.73333333333333328</v>
      </c>
      <c r="M6" s="3">
        <f t="shared" si="0"/>
        <v>0.8</v>
      </c>
      <c r="N6" s="3">
        <f t="shared" si="0"/>
        <v>0.8666666666666667</v>
      </c>
      <c r="O6" s="3">
        <f>O7/$P$7</f>
        <v>0.93333333333333335</v>
      </c>
      <c r="P6" s="3">
        <f>P7/P7</f>
        <v>1</v>
      </c>
      <c r="Q6" s="3">
        <f>Q7/$P$7</f>
        <v>1.0666666666666667</v>
      </c>
      <c r="R6" s="3">
        <f t="shared" ref="R6:U6" si="1">R7/$P$7</f>
        <v>1.1333333333333333</v>
      </c>
      <c r="S6" s="3">
        <f t="shared" si="1"/>
        <v>1.2</v>
      </c>
      <c r="T6" s="3">
        <f t="shared" si="1"/>
        <v>1.2666666666666666</v>
      </c>
      <c r="U6" s="4">
        <f t="shared" si="1"/>
        <v>1.3333333333333333</v>
      </c>
      <c r="V6" s="26"/>
    </row>
    <row r="7" spans="1:22" x14ac:dyDescent="0.25">
      <c r="A7" s="28" t="s">
        <v>0</v>
      </c>
      <c r="B7" s="16" t="s">
        <v>16</v>
      </c>
      <c r="C7" s="16" t="s">
        <v>13</v>
      </c>
      <c r="D7" s="16" t="s">
        <v>14</v>
      </c>
      <c r="E7" s="17" t="s">
        <v>15</v>
      </c>
      <c r="F7" s="34"/>
      <c r="G7" s="34"/>
      <c r="H7" s="34"/>
      <c r="I7" s="2"/>
      <c r="J7" s="38"/>
      <c r="K7" s="39">
        <f t="shared" ref="K7:N7" si="2">L7-1</f>
        <v>10</v>
      </c>
      <c r="L7" s="39">
        <f t="shared" si="2"/>
        <v>11</v>
      </c>
      <c r="M7" s="39">
        <f t="shared" si="2"/>
        <v>12</v>
      </c>
      <c r="N7" s="39">
        <f t="shared" si="2"/>
        <v>13</v>
      </c>
      <c r="O7" s="39">
        <f>P7-1</f>
        <v>14</v>
      </c>
      <c r="P7" s="44">
        <f>C3</f>
        <v>15</v>
      </c>
      <c r="Q7" s="39">
        <f>P7+1</f>
        <v>16</v>
      </c>
      <c r="R7" s="39">
        <f t="shared" ref="R7:U7" si="3">Q7+1</f>
        <v>17</v>
      </c>
      <c r="S7" s="39">
        <f t="shared" si="3"/>
        <v>18</v>
      </c>
      <c r="T7" s="39">
        <f t="shared" si="3"/>
        <v>19</v>
      </c>
      <c r="U7" s="5">
        <f t="shared" si="3"/>
        <v>20</v>
      </c>
      <c r="V7" s="26"/>
    </row>
    <row r="8" spans="1:22" x14ac:dyDescent="0.25">
      <c r="A8" s="27" t="s">
        <v>1</v>
      </c>
      <c r="B8" s="35" t="s">
        <v>18</v>
      </c>
      <c r="C8" s="36">
        <v>580</v>
      </c>
      <c r="D8" s="37">
        <v>1</v>
      </c>
      <c r="E8" s="5">
        <f>C8*D8</f>
        <v>580</v>
      </c>
      <c r="F8" s="34"/>
      <c r="G8" s="34"/>
      <c r="H8" s="34"/>
      <c r="I8" s="6">
        <f t="shared" ref="I8:I13" si="4">J8/$J$15</f>
        <v>0.53333333333333333</v>
      </c>
      <c r="J8" s="35">
        <f t="shared" ref="J8:J13" si="5">J9-100</f>
        <v>800</v>
      </c>
      <c r="K8" s="7">
        <f>(K7*$J$8)-$E$23</f>
        <v>-4231.6299999999992</v>
      </c>
      <c r="L8" s="7">
        <f t="shared" ref="K8:U8" si="6">(L7*$J$8)-$E$23</f>
        <v>-3431.6299999999992</v>
      </c>
      <c r="M8" s="7">
        <f t="shared" si="6"/>
        <v>-2631.6299999999992</v>
      </c>
      <c r="N8" s="7">
        <f t="shared" si="6"/>
        <v>-1831.6299999999992</v>
      </c>
      <c r="O8" s="7">
        <f t="shared" si="6"/>
        <v>-1031.6299999999992</v>
      </c>
      <c r="P8" s="41">
        <f t="shared" si="6"/>
        <v>-231.6299999999992</v>
      </c>
      <c r="Q8" s="7">
        <f t="shared" si="6"/>
        <v>568.3700000000008</v>
      </c>
      <c r="R8" s="7">
        <f t="shared" si="6"/>
        <v>1368.3700000000008</v>
      </c>
      <c r="S8" s="7">
        <f t="shared" si="6"/>
        <v>2168.3700000000008</v>
      </c>
      <c r="T8" s="7">
        <f t="shared" si="6"/>
        <v>2968.3700000000008</v>
      </c>
      <c r="U8" s="7">
        <f t="shared" si="6"/>
        <v>3768.3700000000008</v>
      </c>
      <c r="V8" s="26"/>
    </row>
    <row r="9" spans="1:22" x14ac:dyDescent="0.25">
      <c r="A9" s="27" t="s">
        <v>2</v>
      </c>
      <c r="B9" s="35" t="s">
        <v>18</v>
      </c>
      <c r="C9" s="36">
        <v>1360</v>
      </c>
      <c r="D9" s="37">
        <v>1</v>
      </c>
      <c r="E9" s="5">
        <f t="shared" ref="E9:E17" si="7">C9*D9</f>
        <v>1360</v>
      </c>
      <c r="F9" s="34"/>
      <c r="G9" s="34"/>
      <c r="H9" s="34"/>
      <c r="I9" s="6">
        <f t="shared" si="4"/>
        <v>0.6</v>
      </c>
      <c r="J9" s="35">
        <f t="shared" si="5"/>
        <v>900</v>
      </c>
      <c r="K9" s="7">
        <f t="shared" ref="K9:U9" si="8">(K7*$J$9)-$E$23</f>
        <v>-3231.6299999999992</v>
      </c>
      <c r="L9" s="7">
        <f t="shared" si="8"/>
        <v>-2331.6299999999992</v>
      </c>
      <c r="M9" s="7">
        <f t="shared" si="8"/>
        <v>-1431.6299999999992</v>
      </c>
      <c r="N9" s="7">
        <f t="shared" si="8"/>
        <v>-531.6299999999992</v>
      </c>
      <c r="O9" s="7">
        <f t="shared" si="8"/>
        <v>368.3700000000008</v>
      </c>
      <c r="P9" s="41">
        <f t="shared" si="8"/>
        <v>1268.3700000000008</v>
      </c>
      <c r="Q9" s="7">
        <f t="shared" si="8"/>
        <v>2168.3700000000008</v>
      </c>
      <c r="R9" s="7">
        <f t="shared" si="8"/>
        <v>3068.3700000000008</v>
      </c>
      <c r="S9" s="7">
        <f t="shared" si="8"/>
        <v>3968.3700000000008</v>
      </c>
      <c r="T9" s="7">
        <f t="shared" si="8"/>
        <v>4868.3700000000008</v>
      </c>
      <c r="U9" s="7">
        <f t="shared" si="8"/>
        <v>5768.3700000000008</v>
      </c>
      <c r="V9" s="26"/>
    </row>
    <row r="10" spans="1:22" x14ac:dyDescent="0.25">
      <c r="A10" s="27" t="s">
        <v>3</v>
      </c>
      <c r="B10" s="35" t="s">
        <v>18</v>
      </c>
      <c r="C10" s="36">
        <v>45</v>
      </c>
      <c r="D10" s="37">
        <v>1</v>
      </c>
      <c r="E10" s="5">
        <f t="shared" si="7"/>
        <v>45</v>
      </c>
      <c r="F10" s="34"/>
      <c r="G10" s="34"/>
      <c r="H10" s="34"/>
      <c r="I10" s="6">
        <f t="shared" si="4"/>
        <v>0.66666666666666663</v>
      </c>
      <c r="J10" s="35">
        <f t="shared" si="5"/>
        <v>1000</v>
      </c>
      <c r="K10" s="7">
        <f t="shared" ref="K10:U10" si="9">(K7*$J$10)-$E$23</f>
        <v>-2231.6299999999992</v>
      </c>
      <c r="L10" s="7">
        <f t="shared" si="9"/>
        <v>-1231.6299999999992</v>
      </c>
      <c r="M10" s="7">
        <f t="shared" si="9"/>
        <v>-231.6299999999992</v>
      </c>
      <c r="N10" s="7">
        <f t="shared" si="9"/>
        <v>768.3700000000008</v>
      </c>
      <c r="O10" s="7">
        <f t="shared" si="9"/>
        <v>1768.3700000000008</v>
      </c>
      <c r="P10" s="41">
        <f t="shared" si="9"/>
        <v>2768.3700000000008</v>
      </c>
      <c r="Q10" s="7">
        <f t="shared" si="9"/>
        <v>3768.3700000000008</v>
      </c>
      <c r="R10" s="7">
        <f t="shared" si="9"/>
        <v>4768.3700000000008</v>
      </c>
      <c r="S10" s="7">
        <f t="shared" si="9"/>
        <v>5768.3700000000008</v>
      </c>
      <c r="T10" s="7">
        <f t="shared" si="9"/>
        <v>6768.3700000000008</v>
      </c>
      <c r="U10" s="7">
        <f t="shared" si="9"/>
        <v>7768.3700000000008</v>
      </c>
      <c r="V10" s="26"/>
    </row>
    <row r="11" spans="1:22" x14ac:dyDescent="0.25">
      <c r="A11" s="27" t="s">
        <v>4</v>
      </c>
      <c r="B11" s="35" t="s">
        <v>18</v>
      </c>
      <c r="C11" s="36">
        <v>89</v>
      </c>
      <c r="D11" s="37">
        <v>1</v>
      </c>
      <c r="E11" s="5">
        <f t="shared" si="7"/>
        <v>89</v>
      </c>
      <c r="F11" s="34"/>
      <c r="G11" s="34"/>
      <c r="H11" s="34"/>
      <c r="I11" s="6">
        <f t="shared" si="4"/>
        <v>0.73333333333333328</v>
      </c>
      <c r="J11" s="35">
        <f t="shared" si="5"/>
        <v>1100</v>
      </c>
      <c r="K11" s="7">
        <f t="shared" ref="K11:U11" si="10">(K7*$J$11)-$E$23</f>
        <v>-1231.6299999999992</v>
      </c>
      <c r="L11" s="7">
        <f t="shared" si="10"/>
        <v>-131.6299999999992</v>
      </c>
      <c r="M11" s="7">
        <f t="shared" si="10"/>
        <v>968.3700000000008</v>
      </c>
      <c r="N11" s="7">
        <f t="shared" si="10"/>
        <v>2068.3700000000008</v>
      </c>
      <c r="O11" s="7">
        <f t="shared" si="10"/>
        <v>3168.3700000000008</v>
      </c>
      <c r="P11" s="41">
        <f t="shared" si="10"/>
        <v>4268.3700000000008</v>
      </c>
      <c r="Q11" s="7">
        <f t="shared" si="10"/>
        <v>5368.3700000000008</v>
      </c>
      <c r="R11" s="7">
        <f t="shared" si="10"/>
        <v>6468.3700000000008</v>
      </c>
      <c r="S11" s="7">
        <f t="shared" si="10"/>
        <v>7568.3700000000008</v>
      </c>
      <c r="T11" s="7">
        <f t="shared" si="10"/>
        <v>8668.3700000000008</v>
      </c>
      <c r="U11" s="7">
        <f t="shared" si="10"/>
        <v>9768.3700000000008</v>
      </c>
      <c r="V11" s="26"/>
    </row>
    <row r="12" spans="1:22" x14ac:dyDescent="0.25">
      <c r="A12" s="27" t="s">
        <v>5</v>
      </c>
      <c r="B12" s="35" t="s">
        <v>18</v>
      </c>
      <c r="C12" s="36">
        <v>2000</v>
      </c>
      <c r="D12" s="37">
        <v>1</v>
      </c>
      <c r="E12" s="5">
        <f t="shared" si="7"/>
        <v>2000</v>
      </c>
      <c r="F12" s="34"/>
      <c r="G12" s="34"/>
      <c r="H12" s="34"/>
      <c r="I12" s="6">
        <f t="shared" si="4"/>
        <v>0.8</v>
      </c>
      <c r="J12" s="35">
        <f t="shared" si="5"/>
        <v>1200</v>
      </c>
      <c r="K12" s="7">
        <f t="shared" ref="K12:U12" si="11">(K7*$J$12)-$E$23</f>
        <v>-231.6299999999992</v>
      </c>
      <c r="L12" s="7">
        <f t="shared" si="11"/>
        <v>968.3700000000008</v>
      </c>
      <c r="M12" s="7">
        <f t="shared" si="11"/>
        <v>2168.3700000000008</v>
      </c>
      <c r="N12" s="7">
        <f t="shared" si="11"/>
        <v>3368.3700000000008</v>
      </c>
      <c r="O12" s="7">
        <f t="shared" si="11"/>
        <v>4568.3700000000008</v>
      </c>
      <c r="P12" s="41">
        <f t="shared" si="11"/>
        <v>5768.3700000000008</v>
      </c>
      <c r="Q12" s="7">
        <f t="shared" si="11"/>
        <v>6968.3700000000008</v>
      </c>
      <c r="R12" s="7">
        <f t="shared" si="11"/>
        <v>8168.3700000000008</v>
      </c>
      <c r="S12" s="7">
        <f t="shared" si="11"/>
        <v>9368.3700000000008</v>
      </c>
      <c r="T12" s="7">
        <f t="shared" si="11"/>
        <v>10568.37</v>
      </c>
      <c r="U12" s="7">
        <f t="shared" si="11"/>
        <v>11768.37</v>
      </c>
      <c r="V12" s="26"/>
    </row>
    <row r="13" spans="1:22" x14ac:dyDescent="0.25">
      <c r="A13" s="27" t="s">
        <v>6</v>
      </c>
      <c r="B13" s="35" t="s">
        <v>18</v>
      </c>
      <c r="C13" s="36">
        <v>450</v>
      </c>
      <c r="D13" s="37">
        <v>1</v>
      </c>
      <c r="E13" s="5">
        <f t="shared" si="7"/>
        <v>450</v>
      </c>
      <c r="F13" s="34"/>
      <c r="G13" s="34"/>
      <c r="H13" s="34"/>
      <c r="I13" s="6">
        <f t="shared" si="4"/>
        <v>0.8666666666666667</v>
      </c>
      <c r="J13" s="35">
        <f t="shared" si="5"/>
        <v>1300</v>
      </c>
      <c r="K13" s="7">
        <f t="shared" ref="K13:U13" si="12">(K7*$J$13)-$E$23</f>
        <v>768.3700000000008</v>
      </c>
      <c r="L13" s="7">
        <f t="shared" si="12"/>
        <v>2068.3700000000008</v>
      </c>
      <c r="M13" s="7">
        <f t="shared" si="12"/>
        <v>3368.3700000000008</v>
      </c>
      <c r="N13" s="7">
        <f t="shared" si="12"/>
        <v>4668.3700000000008</v>
      </c>
      <c r="O13" s="7">
        <f t="shared" si="12"/>
        <v>5968.3700000000008</v>
      </c>
      <c r="P13" s="41">
        <f t="shared" si="12"/>
        <v>7268.3700000000008</v>
      </c>
      <c r="Q13" s="7">
        <f t="shared" si="12"/>
        <v>8568.3700000000008</v>
      </c>
      <c r="R13" s="7">
        <f t="shared" si="12"/>
        <v>9868.3700000000008</v>
      </c>
      <c r="S13" s="7">
        <f t="shared" si="12"/>
        <v>11168.37</v>
      </c>
      <c r="T13" s="7">
        <f t="shared" si="12"/>
        <v>12468.37</v>
      </c>
      <c r="U13" s="7">
        <f t="shared" si="12"/>
        <v>13768.37</v>
      </c>
      <c r="V13" s="26"/>
    </row>
    <row r="14" spans="1:22" x14ac:dyDescent="0.25">
      <c r="A14" s="27" t="s">
        <v>7</v>
      </c>
      <c r="B14" s="35" t="s">
        <v>18</v>
      </c>
      <c r="C14" s="36">
        <v>600</v>
      </c>
      <c r="D14" s="37">
        <v>1</v>
      </c>
      <c r="E14" s="5">
        <f t="shared" si="7"/>
        <v>600</v>
      </c>
      <c r="F14" s="34"/>
      <c r="G14" s="34"/>
      <c r="H14" s="34"/>
      <c r="I14" s="6">
        <f>J14/$J$15</f>
        <v>0.93333333333333335</v>
      </c>
      <c r="J14" s="35">
        <f>J15-100</f>
        <v>1400</v>
      </c>
      <c r="K14" s="7">
        <f t="shared" ref="K14:U14" si="13">(K7*$J$14)-$E$23</f>
        <v>1768.3700000000008</v>
      </c>
      <c r="L14" s="7">
        <f t="shared" si="13"/>
        <v>3168.3700000000008</v>
      </c>
      <c r="M14" s="7">
        <f t="shared" si="13"/>
        <v>4568.3700000000008</v>
      </c>
      <c r="N14" s="7">
        <f t="shared" si="13"/>
        <v>5968.3700000000008</v>
      </c>
      <c r="O14" s="7">
        <f t="shared" si="13"/>
        <v>7368.3700000000008</v>
      </c>
      <c r="P14" s="41">
        <f t="shared" si="13"/>
        <v>8768.3700000000008</v>
      </c>
      <c r="Q14" s="7">
        <f t="shared" si="13"/>
        <v>10168.370000000001</v>
      </c>
      <c r="R14" s="7">
        <f t="shared" si="13"/>
        <v>11568.37</v>
      </c>
      <c r="S14" s="7">
        <f t="shared" si="13"/>
        <v>12968.37</v>
      </c>
      <c r="T14" s="7">
        <f t="shared" si="13"/>
        <v>14368.37</v>
      </c>
      <c r="U14" s="7">
        <f t="shared" si="13"/>
        <v>15768.37</v>
      </c>
      <c r="V14" s="26"/>
    </row>
    <row r="15" spans="1:22" x14ac:dyDescent="0.25">
      <c r="A15" s="27" t="s">
        <v>28</v>
      </c>
      <c r="B15" s="35" t="s">
        <v>27</v>
      </c>
      <c r="C15" s="36">
        <v>14.83</v>
      </c>
      <c r="D15" s="37">
        <v>200</v>
      </c>
      <c r="E15" s="5">
        <f t="shared" si="7"/>
        <v>2966</v>
      </c>
      <c r="F15" s="34"/>
      <c r="G15" s="34"/>
      <c r="H15" s="34"/>
      <c r="I15" s="6">
        <f>J15/J15</f>
        <v>1</v>
      </c>
      <c r="J15" s="43">
        <f>D3</f>
        <v>1500</v>
      </c>
      <c r="K15" s="41">
        <f t="shared" ref="K15:U15" si="14">(K7*$J$15)-$E$23</f>
        <v>2768.3700000000008</v>
      </c>
      <c r="L15" s="41">
        <f t="shared" si="14"/>
        <v>4268.3700000000008</v>
      </c>
      <c r="M15" s="41">
        <f t="shared" si="14"/>
        <v>5768.3700000000008</v>
      </c>
      <c r="N15" s="41">
        <f t="shared" si="14"/>
        <v>7268.3700000000008</v>
      </c>
      <c r="O15" s="41">
        <f t="shared" si="14"/>
        <v>8768.3700000000008</v>
      </c>
      <c r="P15" s="42">
        <f t="shared" si="14"/>
        <v>10268.370000000001</v>
      </c>
      <c r="Q15" s="41">
        <f t="shared" si="14"/>
        <v>11768.37</v>
      </c>
      <c r="R15" s="41">
        <f t="shared" si="14"/>
        <v>13268.37</v>
      </c>
      <c r="S15" s="41">
        <f t="shared" si="14"/>
        <v>14768.37</v>
      </c>
      <c r="T15" s="41">
        <f t="shared" si="14"/>
        <v>16268.37</v>
      </c>
      <c r="U15" s="41">
        <f t="shared" si="14"/>
        <v>17768.370000000003</v>
      </c>
      <c r="V15" s="26"/>
    </row>
    <row r="16" spans="1:22" x14ac:dyDescent="0.25">
      <c r="A16" s="27" t="s">
        <v>29</v>
      </c>
      <c r="B16" s="35" t="s">
        <v>27</v>
      </c>
      <c r="C16" s="36">
        <v>14.83</v>
      </c>
      <c r="D16" s="37">
        <v>200</v>
      </c>
      <c r="E16" s="5">
        <f t="shared" si="7"/>
        <v>2966</v>
      </c>
      <c r="F16" s="34"/>
      <c r="G16" s="34"/>
      <c r="H16" s="34"/>
      <c r="I16" s="6">
        <f>J16/$J$15</f>
        <v>1.0666666666666667</v>
      </c>
      <c r="J16" s="35">
        <f>J15+100</f>
        <v>1600</v>
      </c>
      <c r="K16" s="7">
        <f t="shared" ref="K16:U16" si="15">(K7*$J$16)-$E$23</f>
        <v>3768.3700000000008</v>
      </c>
      <c r="L16" s="7">
        <f t="shared" si="15"/>
        <v>5368.3700000000008</v>
      </c>
      <c r="M16" s="7">
        <f t="shared" si="15"/>
        <v>6968.3700000000008</v>
      </c>
      <c r="N16" s="7">
        <f t="shared" si="15"/>
        <v>8568.3700000000008</v>
      </c>
      <c r="O16" s="7">
        <f t="shared" si="15"/>
        <v>10168.370000000001</v>
      </c>
      <c r="P16" s="41">
        <f t="shared" si="15"/>
        <v>11768.37</v>
      </c>
      <c r="Q16" s="7">
        <f t="shared" si="15"/>
        <v>13368.37</v>
      </c>
      <c r="R16" s="7">
        <f t="shared" si="15"/>
        <v>14968.37</v>
      </c>
      <c r="S16" s="7">
        <f t="shared" si="15"/>
        <v>16568.370000000003</v>
      </c>
      <c r="T16" s="7">
        <f t="shared" si="15"/>
        <v>18168.370000000003</v>
      </c>
      <c r="U16" s="7">
        <f t="shared" si="15"/>
        <v>19768.370000000003</v>
      </c>
      <c r="V16" s="26"/>
    </row>
    <row r="17" spans="1:22" x14ac:dyDescent="0.25">
      <c r="A17" s="27" t="s">
        <v>30</v>
      </c>
      <c r="B17" s="35" t="s">
        <v>27</v>
      </c>
      <c r="C17" s="36">
        <v>19.510000000000002</v>
      </c>
      <c r="D17" s="37">
        <v>25</v>
      </c>
      <c r="E17" s="5">
        <f t="shared" si="7"/>
        <v>487.75000000000006</v>
      </c>
      <c r="F17" s="34"/>
      <c r="G17" s="34"/>
      <c r="H17" s="34"/>
      <c r="I17" s="6">
        <f t="shared" ref="I17:I22" si="16">J17/$J$15</f>
        <v>1.1333333333333333</v>
      </c>
      <c r="J17" s="35">
        <f t="shared" ref="J17:J21" si="17">J16+100</f>
        <v>1700</v>
      </c>
      <c r="K17" s="7">
        <f t="shared" ref="K17:U17" si="18">(K7*$J$17)-$E$23</f>
        <v>4768.3700000000008</v>
      </c>
      <c r="L17" s="7">
        <f t="shared" si="18"/>
        <v>6468.3700000000008</v>
      </c>
      <c r="M17" s="7">
        <f t="shared" si="18"/>
        <v>8168.3700000000008</v>
      </c>
      <c r="N17" s="7">
        <f t="shared" si="18"/>
        <v>9868.3700000000008</v>
      </c>
      <c r="O17" s="7">
        <f t="shared" si="18"/>
        <v>11568.37</v>
      </c>
      <c r="P17" s="41">
        <f t="shared" si="18"/>
        <v>13268.37</v>
      </c>
      <c r="Q17" s="7">
        <f t="shared" si="18"/>
        <v>14968.37</v>
      </c>
      <c r="R17" s="7">
        <f t="shared" si="18"/>
        <v>16668.370000000003</v>
      </c>
      <c r="S17" s="7">
        <f t="shared" si="18"/>
        <v>18368.370000000003</v>
      </c>
      <c r="T17" s="7">
        <f t="shared" si="18"/>
        <v>20068.370000000003</v>
      </c>
      <c r="U17" s="7">
        <f t="shared" si="18"/>
        <v>21768.370000000003</v>
      </c>
      <c r="V17" s="26"/>
    </row>
    <row r="18" spans="1:22" x14ac:dyDescent="0.25">
      <c r="A18" s="27" t="s">
        <v>8</v>
      </c>
      <c r="B18" s="35" t="s">
        <v>17</v>
      </c>
      <c r="C18" s="36">
        <v>2.8</v>
      </c>
      <c r="D18" s="37">
        <v>45</v>
      </c>
      <c r="E18" s="5">
        <f>C18*D18</f>
        <v>125.99999999999999</v>
      </c>
      <c r="F18" s="34"/>
      <c r="G18" s="34"/>
      <c r="H18" s="34"/>
      <c r="I18" s="6">
        <f t="shared" si="16"/>
        <v>1.2</v>
      </c>
      <c r="J18" s="35">
        <f t="shared" si="17"/>
        <v>1800</v>
      </c>
      <c r="K18" s="7">
        <f t="shared" ref="K18:U18" si="19">(K7*$J$18)-$E$23</f>
        <v>5768.3700000000008</v>
      </c>
      <c r="L18" s="7">
        <f t="shared" si="19"/>
        <v>7568.3700000000008</v>
      </c>
      <c r="M18" s="7">
        <f t="shared" si="19"/>
        <v>9368.3700000000008</v>
      </c>
      <c r="N18" s="7">
        <f t="shared" si="19"/>
        <v>11168.37</v>
      </c>
      <c r="O18" s="7">
        <f t="shared" si="19"/>
        <v>12968.37</v>
      </c>
      <c r="P18" s="41">
        <f t="shared" si="19"/>
        <v>14768.37</v>
      </c>
      <c r="Q18" s="7">
        <f t="shared" si="19"/>
        <v>16568.370000000003</v>
      </c>
      <c r="R18" s="7">
        <f t="shared" si="19"/>
        <v>18368.370000000003</v>
      </c>
      <c r="S18" s="7">
        <f t="shared" si="19"/>
        <v>20168.370000000003</v>
      </c>
      <c r="T18" s="7">
        <f t="shared" si="19"/>
        <v>21968.370000000003</v>
      </c>
      <c r="U18" s="7">
        <f t="shared" si="19"/>
        <v>23768.370000000003</v>
      </c>
      <c r="V18" s="26"/>
    </row>
    <row r="19" spans="1:22" x14ac:dyDescent="0.25">
      <c r="A19" s="27" t="s">
        <v>31</v>
      </c>
      <c r="B19" s="35" t="s">
        <v>32</v>
      </c>
      <c r="C19" s="36">
        <v>0.19</v>
      </c>
      <c r="D19" s="37">
        <v>852</v>
      </c>
      <c r="E19" s="5">
        <f>C19*D19</f>
        <v>161.88</v>
      </c>
      <c r="F19" s="34"/>
      <c r="G19" s="34"/>
      <c r="H19" s="34"/>
      <c r="I19" s="6">
        <f t="shared" si="16"/>
        <v>1.2666666666666666</v>
      </c>
      <c r="J19" s="35">
        <f t="shared" si="17"/>
        <v>1900</v>
      </c>
      <c r="K19" s="7">
        <f t="shared" ref="K19:U19" si="20">(K7*$J$19)-$E$23</f>
        <v>6768.3700000000008</v>
      </c>
      <c r="L19" s="7">
        <f t="shared" si="20"/>
        <v>8668.3700000000008</v>
      </c>
      <c r="M19" s="7">
        <f t="shared" si="20"/>
        <v>10568.37</v>
      </c>
      <c r="N19" s="7">
        <f t="shared" si="20"/>
        <v>12468.37</v>
      </c>
      <c r="O19" s="7">
        <f t="shared" si="20"/>
        <v>14368.37</v>
      </c>
      <c r="P19" s="41">
        <f t="shared" si="20"/>
        <v>16268.37</v>
      </c>
      <c r="Q19" s="7">
        <f t="shared" si="20"/>
        <v>18168.370000000003</v>
      </c>
      <c r="R19" s="7">
        <f t="shared" si="20"/>
        <v>20068.370000000003</v>
      </c>
      <c r="S19" s="7">
        <f t="shared" si="20"/>
        <v>21968.370000000003</v>
      </c>
      <c r="T19" s="7">
        <f t="shared" si="20"/>
        <v>23868.370000000003</v>
      </c>
      <c r="U19" s="7">
        <f t="shared" si="20"/>
        <v>25768.370000000003</v>
      </c>
      <c r="V19" s="26"/>
    </row>
    <row r="20" spans="1:22" x14ac:dyDescent="0.25">
      <c r="A20" s="27" t="s">
        <v>33</v>
      </c>
      <c r="B20" s="35" t="s">
        <v>18</v>
      </c>
      <c r="C20" s="36">
        <v>100</v>
      </c>
      <c r="D20" s="37">
        <v>1</v>
      </c>
      <c r="E20" s="5">
        <f>C20*D20</f>
        <v>100</v>
      </c>
      <c r="F20" s="34"/>
      <c r="G20" s="34"/>
      <c r="H20" s="34"/>
      <c r="I20" s="6">
        <f t="shared" si="16"/>
        <v>1.3333333333333333</v>
      </c>
      <c r="J20" s="35">
        <f t="shared" si="17"/>
        <v>2000</v>
      </c>
      <c r="K20" s="7">
        <f t="shared" ref="K20:U20" si="21">(K7*$J$20)-$E$23</f>
        <v>7768.3700000000008</v>
      </c>
      <c r="L20" s="7">
        <f t="shared" si="21"/>
        <v>9768.3700000000008</v>
      </c>
      <c r="M20" s="7">
        <f t="shared" si="21"/>
        <v>11768.37</v>
      </c>
      <c r="N20" s="7">
        <f t="shared" si="21"/>
        <v>13768.37</v>
      </c>
      <c r="O20" s="7">
        <f t="shared" si="21"/>
        <v>15768.37</v>
      </c>
      <c r="P20" s="41">
        <f t="shared" si="21"/>
        <v>17768.370000000003</v>
      </c>
      <c r="Q20" s="7">
        <f t="shared" si="21"/>
        <v>19768.370000000003</v>
      </c>
      <c r="R20" s="7">
        <f t="shared" si="21"/>
        <v>21768.370000000003</v>
      </c>
      <c r="S20" s="7">
        <f t="shared" si="21"/>
        <v>23768.370000000003</v>
      </c>
      <c r="T20" s="7">
        <f t="shared" si="21"/>
        <v>25768.370000000003</v>
      </c>
      <c r="U20" s="7">
        <f t="shared" si="21"/>
        <v>27768.370000000003</v>
      </c>
      <c r="V20" s="26"/>
    </row>
    <row r="21" spans="1:22" x14ac:dyDescent="0.25">
      <c r="A21" s="27" t="s">
        <v>9</v>
      </c>
      <c r="B21" s="35" t="s">
        <v>18</v>
      </c>
      <c r="C21" s="36">
        <v>300</v>
      </c>
      <c r="D21" s="37">
        <v>1</v>
      </c>
      <c r="E21" s="5">
        <f>C21*D21</f>
        <v>300</v>
      </c>
      <c r="F21" s="34"/>
      <c r="G21" s="34"/>
      <c r="H21" s="34"/>
      <c r="I21" s="6">
        <f t="shared" si="16"/>
        <v>1.4</v>
      </c>
      <c r="J21" s="35">
        <f t="shared" si="17"/>
        <v>2100</v>
      </c>
      <c r="K21" s="7">
        <f t="shared" ref="K21:U21" si="22">(K7*$J$21)-$E$23</f>
        <v>8768.3700000000008</v>
      </c>
      <c r="L21" s="7">
        <f t="shared" si="22"/>
        <v>10868.37</v>
      </c>
      <c r="M21" s="7">
        <f t="shared" si="22"/>
        <v>12968.37</v>
      </c>
      <c r="N21" s="7">
        <f t="shared" si="22"/>
        <v>15068.37</v>
      </c>
      <c r="O21" s="7">
        <f t="shared" si="22"/>
        <v>17168.370000000003</v>
      </c>
      <c r="P21" s="41">
        <f t="shared" si="22"/>
        <v>19268.370000000003</v>
      </c>
      <c r="Q21" s="7">
        <f t="shared" si="22"/>
        <v>21368.370000000003</v>
      </c>
      <c r="R21" s="7">
        <f t="shared" si="22"/>
        <v>23468.370000000003</v>
      </c>
      <c r="S21" s="7">
        <f t="shared" si="22"/>
        <v>25568.370000000003</v>
      </c>
      <c r="T21" s="7">
        <f t="shared" si="22"/>
        <v>27668.370000000003</v>
      </c>
      <c r="U21" s="7">
        <f t="shared" si="22"/>
        <v>29768.370000000003</v>
      </c>
      <c r="V21" s="26"/>
    </row>
    <row r="22" spans="1:22" x14ac:dyDescent="0.25">
      <c r="A22" s="27"/>
      <c r="B22" s="38"/>
      <c r="C22" s="38"/>
      <c r="D22" s="38"/>
      <c r="E22" s="15"/>
      <c r="F22" s="34"/>
      <c r="G22" s="34"/>
      <c r="H22" s="34"/>
      <c r="I22" s="8">
        <f t="shared" si="16"/>
        <v>1.4666666666666666</v>
      </c>
      <c r="J22" s="9">
        <f>J21+100</f>
        <v>2200</v>
      </c>
      <c r="K22" s="7">
        <f t="shared" ref="K22:U22" si="23">(K7*$J$22)-$E$23</f>
        <v>9768.3700000000008</v>
      </c>
      <c r="L22" s="7">
        <f t="shared" si="23"/>
        <v>11968.37</v>
      </c>
      <c r="M22" s="7">
        <f t="shared" si="23"/>
        <v>14168.37</v>
      </c>
      <c r="N22" s="7">
        <f t="shared" si="23"/>
        <v>16368.37</v>
      </c>
      <c r="O22" s="7">
        <f t="shared" si="23"/>
        <v>18568.370000000003</v>
      </c>
      <c r="P22" s="41">
        <f t="shared" si="23"/>
        <v>20768.370000000003</v>
      </c>
      <c r="Q22" s="7">
        <f t="shared" si="23"/>
        <v>22968.370000000003</v>
      </c>
      <c r="R22" s="7">
        <f t="shared" si="23"/>
        <v>25168.370000000003</v>
      </c>
      <c r="S22" s="7">
        <f t="shared" si="23"/>
        <v>27368.370000000003</v>
      </c>
      <c r="T22" s="7">
        <f t="shared" si="23"/>
        <v>29568.370000000003</v>
      </c>
      <c r="U22" s="7">
        <f t="shared" si="23"/>
        <v>31768.370000000003</v>
      </c>
      <c r="V22" s="26"/>
    </row>
    <row r="23" spans="1:22" x14ac:dyDescent="0.25">
      <c r="A23" s="28" t="s">
        <v>10</v>
      </c>
      <c r="B23" s="9" t="s">
        <v>18</v>
      </c>
      <c r="C23" s="13" t="s">
        <v>26</v>
      </c>
      <c r="D23" s="13" t="s">
        <v>26</v>
      </c>
      <c r="E23" s="18">
        <f>SUM(E8:E21)</f>
        <v>12231.63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26"/>
    </row>
    <row r="24" spans="1:22" x14ac:dyDescent="0.25">
      <c r="A24" s="29"/>
      <c r="B24" s="35"/>
      <c r="C24" s="38"/>
      <c r="D24" s="38"/>
      <c r="E24" s="19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26"/>
    </row>
    <row r="25" spans="1:22" x14ac:dyDescent="0.25">
      <c r="A25" s="28" t="s">
        <v>23</v>
      </c>
      <c r="B25" s="9" t="s">
        <v>18</v>
      </c>
      <c r="C25" s="13" t="s">
        <v>26</v>
      </c>
      <c r="D25" s="13" t="s">
        <v>26</v>
      </c>
      <c r="E25" s="18">
        <f>E5-E23</f>
        <v>10268.370000000001</v>
      </c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26"/>
    </row>
    <row r="26" spans="1:22" x14ac:dyDescent="0.25">
      <c r="A26" s="27"/>
      <c r="B26" s="38"/>
      <c r="C26" s="38"/>
      <c r="D26" s="38"/>
      <c r="E26" s="12"/>
      <c r="F26" s="34"/>
      <c r="G26" s="34"/>
      <c r="H26" s="34"/>
      <c r="I26" s="40" t="s">
        <v>34</v>
      </c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26"/>
    </row>
    <row r="27" spans="1:22" x14ac:dyDescent="0.25">
      <c r="A27" s="28" t="s">
        <v>11</v>
      </c>
      <c r="B27" s="9" t="s">
        <v>18</v>
      </c>
      <c r="C27" s="20">
        <v>450</v>
      </c>
      <c r="D27" s="21">
        <v>1</v>
      </c>
      <c r="E27" s="18">
        <f>C27*D27</f>
        <v>450</v>
      </c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26"/>
    </row>
    <row r="28" spans="1:22" x14ac:dyDescent="0.25">
      <c r="A28" s="27"/>
      <c r="B28" s="38"/>
      <c r="C28" s="38"/>
      <c r="D28" s="38"/>
      <c r="E28" s="12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26"/>
    </row>
    <row r="29" spans="1:22" x14ac:dyDescent="0.25">
      <c r="A29" s="28" t="s">
        <v>12</v>
      </c>
      <c r="B29" s="9" t="s">
        <v>18</v>
      </c>
      <c r="C29" s="13" t="s">
        <v>26</v>
      </c>
      <c r="D29" s="13" t="s">
        <v>26</v>
      </c>
      <c r="E29" s="18">
        <f>E23+E27</f>
        <v>12681.63</v>
      </c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34"/>
      <c r="V29" s="26"/>
    </row>
    <row r="30" spans="1:22" x14ac:dyDescent="0.25">
      <c r="A30" s="27"/>
      <c r="B30" s="38"/>
      <c r="C30" s="38"/>
      <c r="D30" s="38"/>
      <c r="E30" s="12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26"/>
    </row>
    <row r="31" spans="1:22" x14ac:dyDescent="0.25">
      <c r="A31" s="28" t="s">
        <v>24</v>
      </c>
      <c r="B31" s="9" t="s">
        <v>18</v>
      </c>
      <c r="C31" s="13" t="s">
        <v>26</v>
      </c>
      <c r="D31" s="13" t="s">
        <v>26</v>
      </c>
      <c r="E31" s="18">
        <f>E5-E29</f>
        <v>9818.3700000000008</v>
      </c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26"/>
    </row>
    <row r="32" spans="1:22" x14ac:dyDescent="0.25">
      <c r="A32" s="30"/>
      <c r="B32" s="34"/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26"/>
    </row>
    <row r="33" spans="1:22" x14ac:dyDescent="0.25">
      <c r="A33" s="30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26"/>
    </row>
    <row r="34" spans="1:22" x14ac:dyDescent="0.25">
      <c r="A34" s="30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26"/>
    </row>
    <row r="35" spans="1:22" x14ac:dyDescent="0.25">
      <c r="A35" s="30"/>
      <c r="B35" s="34"/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26"/>
    </row>
    <row r="36" spans="1:22" x14ac:dyDescent="0.25">
      <c r="A36" s="30"/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26"/>
    </row>
    <row r="37" spans="1:22" x14ac:dyDescent="0.25">
      <c r="A37" s="30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26"/>
    </row>
    <row r="38" spans="1:22" x14ac:dyDescent="0.25">
      <c r="A38" s="30"/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26"/>
    </row>
    <row r="39" spans="1:22" x14ac:dyDescent="0.25">
      <c r="A39" s="30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26"/>
    </row>
    <row r="40" spans="1:22" x14ac:dyDescent="0.25">
      <c r="A40" s="30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4"/>
      <c r="R40" s="34"/>
      <c r="S40" s="34"/>
      <c r="T40" s="34"/>
      <c r="U40" s="34"/>
      <c r="V40" s="26"/>
    </row>
    <row r="41" spans="1:22" x14ac:dyDescent="0.25">
      <c r="A41" s="30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34"/>
      <c r="Q41" s="34"/>
      <c r="R41" s="34"/>
      <c r="S41" s="34"/>
      <c r="T41" s="34"/>
      <c r="U41" s="34"/>
      <c r="V41" s="26"/>
    </row>
    <row r="42" spans="1:22" x14ac:dyDescent="0.25">
      <c r="A42" s="30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26"/>
    </row>
    <row r="43" spans="1:22" ht="15.75" thickBot="1" x14ac:dyDescent="0.3">
      <c r="A43" s="3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3"/>
    </row>
  </sheetData>
  <mergeCells count="1">
    <mergeCell ref="J5:U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LSU AgCenter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Deliberto, Michael</dc:creator>
  <cp:lastModifiedBy>Deliberto, Michael</cp:lastModifiedBy>
  <dcterms:created xsi:type="dcterms:W3CDTF">2025-07-23T18:49:57Z</dcterms:created>
  <dcterms:modified xsi:type="dcterms:W3CDTF">2025-07-28T15:26:24Z</dcterms:modified>
</cp:coreProperties>
</file>