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F:\USB Key Back Up Sept 26 2017\2023 Presentations\"/>
    </mc:Choice>
  </mc:AlternateContent>
  <xr:revisionPtr revIDLastSave="0" documentId="13_ncr:1_{2093D3CF-555F-42F3-886F-3E03B41EB6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RN" sheetId="1" r:id="rId1"/>
    <sheet name="SOYBEANS" sheetId="2" r:id="rId2"/>
    <sheet name="COTTON" sheetId="3" r:id="rId3"/>
    <sheet name="RICE Southwest" sheetId="4" r:id="rId4"/>
    <sheet name="RICE Northeast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5" l="1"/>
  <c r="F45" i="5" s="1"/>
  <c r="D43" i="5"/>
  <c r="F43" i="5" s="1"/>
  <c r="D42" i="5"/>
  <c r="E42" i="5" s="1"/>
  <c r="B41" i="5"/>
  <c r="D41" i="5" s="1"/>
  <c r="F40" i="5"/>
  <c r="D40" i="5"/>
  <c r="E40" i="5" s="1"/>
  <c r="C40" i="5"/>
  <c r="B40" i="5"/>
  <c r="C39" i="5"/>
  <c r="D39" i="5" s="1"/>
  <c r="B39" i="5"/>
  <c r="F38" i="5"/>
  <c r="D38" i="5"/>
  <c r="E38" i="5" s="1"/>
  <c r="B38" i="5"/>
  <c r="D37" i="5"/>
  <c r="F37" i="5" s="1"/>
  <c r="C37" i="5"/>
  <c r="B37" i="5"/>
  <c r="D36" i="5"/>
  <c r="E36" i="5" s="1"/>
  <c r="D35" i="5"/>
  <c r="E35" i="5" s="1"/>
  <c r="D34" i="5"/>
  <c r="F34" i="5" s="1"/>
  <c r="D33" i="5"/>
  <c r="F33" i="5" s="1"/>
  <c r="D32" i="5"/>
  <c r="F32" i="5" s="1"/>
  <c r="D31" i="5"/>
  <c r="F31" i="5" s="1"/>
  <c r="B30" i="5"/>
  <c r="D30" i="5" s="1"/>
  <c r="D29" i="5"/>
  <c r="F29" i="5" s="1"/>
  <c r="B29" i="5"/>
  <c r="B28" i="5"/>
  <c r="D28" i="5" s="1"/>
  <c r="F27" i="5"/>
  <c r="E27" i="5"/>
  <c r="D27" i="5"/>
  <c r="C27" i="5"/>
  <c r="B27" i="5"/>
  <c r="D26" i="5"/>
  <c r="E26" i="5" s="1"/>
  <c r="B26" i="5"/>
  <c r="A23" i="5"/>
  <c r="A22" i="5"/>
  <c r="B44" i="5" s="1"/>
  <c r="D44" i="5" s="1"/>
  <c r="B7" i="5"/>
  <c r="F5" i="5"/>
  <c r="F3" i="5"/>
  <c r="F3" i="4"/>
  <c r="F3" i="3"/>
  <c r="F3" i="2"/>
  <c r="E26" i="4"/>
  <c r="E31" i="2"/>
  <c r="E32" i="2"/>
  <c r="E33" i="2"/>
  <c r="E35" i="2"/>
  <c r="E40" i="2"/>
  <c r="E43" i="2"/>
  <c r="E44" i="2"/>
  <c r="E45" i="2"/>
  <c r="E46" i="2"/>
  <c r="E48" i="2"/>
  <c r="F3" i="1"/>
  <c r="F5" i="1"/>
  <c r="B44" i="4"/>
  <c r="B54" i="3"/>
  <c r="B49" i="2"/>
  <c r="B49" i="1"/>
  <c r="B7" i="3"/>
  <c r="F5" i="2"/>
  <c r="A23" i="4"/>
  <c r="A21" i="3"/>
  <c r="A22" i="2"/>
  <c r="A23" i="1"/>
  <c r="D42" i="4"/>
  <c r="F42" i="4" s="1"/>
  <c r="C40" i="4"/>
  <c r="C39" i="4"/>
  <c r="D26" i="4"/>
  <c r="D45" i="4"/>
  <c r="F45" i="4" s="1"/>
  <c r="D43" i="4"/>
  <c r="F43" i="4" s="1"/>
  <c r="B41" i="4"/>
  <c r="D41" i="4" s="1"/>
  <c r="B40" i="4"/>
  <c r="D40" i="4" s="1"/>
  <c r="F40" i="4" s="1"/>
  <c r="B39" i="4"/>
  <c r="B38" i="4"/>
  <c r="D38" i="4" s="1"/>
  <c r="C37" i="4"/>
  <c r="B37" i="4"/>
  <c r="D36" i="4"/>
  <c r="F36" i="4" s="1"/>
  <c r="D35" i="4"/>
  <c r="F35" i="4" s="1"/>
  <c r="D34" i="4"/>
  <c r="E34" i="4" s="1"/>
  <c r="D33" i="4"/>
  <c r="F33" i="4" s="1"/>
  <c r="D32" i="4"/>
  <c r="E32" i="4" s="1"/>
  <c r="D31" i="4"/>
  <c r="F31" i="4" s="1"/>
  <c r="D30" i="4"/>
  <c r="B29" i="4"/>
  <c r="D29" i="4" s="1"/>
  <c r="F29" i="4" s="1"/>
  <c r="D28" i="4"/>
  <c r="C27" i="4"/>
  <c r="B27" i="4"/>
  <c r="A22" i="4"/>
  <c r="B7" i="4"/>
  <c r="F5" i="4"/>
  <c r="B53" i="3"/>
  <c r="D53" i="3" s="1"/>
  <c r="E53" i="3" s="1"/>
  <c r="D52" i="3"/>
  <c r="F52" i="3" s="1"/>
  <c r="C50" i="3"/>
  <c r="C48" i="3"/>
  <c r="C49" i="3"/>
  <c r="D42" i="3"/>
  <c r="E42" i="3" s="1"/>
  <c r="D43" i="3"/>
  <c r="E43" i="3" s="1"/>
  <c r="D44" i="3"/>
  <c r="F44" i="3" s="1"/>
  <c r="D37" i="3"/>
  <c r="E37" i="3" s="1"/>
  <c r="D26" i="3"/>
  <c r="F26" i="3" s="1"/>
  <c r="D27" i="3"/>
  <c r="E27" i="3" s="1"/>
  <c r="D24" i="3"/>
  <c r="F24" i="3" s="1"/>
  <c r="D55" i="3"/>
  <c r="F55" i="3" s="1"/>
  <c r="B51" i="3"/>
  <c r="D51" i="3" s="1"/>
  <c r="F51" i="3" s="1"/>
  <c r="B50" i="3"/>
  <c r="B49" i="3"/>
  <c r="B48" i="3"/>
  <c r="D47" i="3"/>
  <c r="F47" i="3" s="1"/>
  <c r="D46" i="3"/>
  <c r="E46" i="3" s="1"/>
  <c r="D45" i="3"/>
  <c r="F45" i="3" s="1"/>
  <c r="D41" i="3"/>
  <c r="E41" i="3" s="1"/>
  <c r="D40" i="3"/>
  <c r="F40" i="3" s="1"/>
  <c r="D39" i="3"/>
  <c r="F39" i="3" s="1"/>
  <c r="D38" i="3"/>
  <c r="F38" i="3" s="1"/>
  <c r="D36" i="3"/>
  <c r="E36" i="3" s="1"/>
  <c r="D35" i="3"/>
  <c r="F35" i="3" s="1"/>
  <c r="D34" i="3"/>
  <c r="E34" i="3" s="1"/>
  <c r="D33" i="3"/>
  <c r="F33" i="3" s="1"/>
  <c r="D32" i="3"/>
  <c r="E32" i="3" s="1"/>
  <c r="D31" i="3"/>
  <c r="F31" i="3" s="1"/>
  <c r="D30" i="3"/>
  <c r="F30" i="3" s="1"/>
  <c r="D29" i="3"/>
  <c r="E29" i="3" s="1"/>
  <c r="D28" i="3"/>
  <c r="E28" i="3" s="1"/>
  <c r="D25" i="3"/>
  <c r="E25" i="3" s="1"/>
  <c r="A20" i="3"/>
  <c r="F5" i="3"/>
  <c r="D47" i="2"/>
  <c r="F47" i="2" s="1"/>
  <c r="C45" i="2"/>
  <c r="C44" i="2"/>
  <c r="D38" i="2"/>
  <c r="E38" i="2" s="1"/>
  <c r="D39" i="2"/>
  <c r="E39" i="2" s="1"/>
  <c r="D25" i="2"/>
  <c r="F25" i="2" s="1"/>
  <c r="D50" i="2"/>
  <c r="E50" i="2" s="1"/>
  <c r="D48" i="2"/>
  <c r="F48" i="2" s="1"/>
  <c r="B46" i="2"/>
  <c r="D46" i="2" s="1"/>
  <c r="F46" i="2" s="1"/>
  <c r="B45" i="2"/>
  <c r="B44" i="2"/>
  <c r="B43" i="2"/>
  <c r="D43" i="2" s="1"/>
  <c r="F43" i="2" s="1"/>
  <c r="C42" i="2"/>
  <c r="B42" i="2"/>
  <c r="D41" i="2"/>
  <c r="E41" i="2" s="1"/>
  <c r="D40" i="2"/>
  <c r="D37" i="2"/>
  <c r="E37" i="2" s="1"/>
  <c r="D36" i="2"/>
  <c r="F36" i="2" s="1"/>
  <c r="D35" i="2"/>
  <c r="F35" i="2" s="1"/>
  <c r="D34" i="2"/>
  <c r="E34" i="2" s="1"/>
  <c r="D33" i="2"/>
  <c r="D32" i="2"/>
  <c r="D31" i="2"/>
  <c r="D30" i="2"/>
  <c r="F30" i="2" s="1"/>
  <c r="D29" i="2"/>
  <c r="F29" i="2" s="1"/>
  <c r="D28" i="2"/>
  <c r="F28" i="2" s="1"/>
  <c r="D27" i="2"/>
  <c r="F27" i="2" s="1"/>
  <c r="A21" i="2"/>
  <c r="B7" i="2"/>
  <c r="F37" i="2" l="1"/>
  <c r="F42" i="5"/>
  <c r="F36" i="5"/>
  <c r="E34" i="5"/>
  <c r="E33" i="5"/>
  <c r="E32" i="5"/>
  <c r="E31" i="5"/>
  <c r="E29" i="5"/>
  <c r="E47" i="2"/>
  <c r="E36" i="2"/>
  <c r="E30" i="2"/>
  <c r="E29" i="2"/>
  <c r="E28" i="2"/>
  <c r="E27" i="2"/>
  <c r="E25" i="2"/>
  <c r="F41" i="5"/>
  <c r="E41" i="5"/>
  <c r="F39" i="5"/>
  <c r="E39" i="5"/>
  <c r="F28" i="5"/>
  <c r="E28" i="5"/>
  <c r="F30" i="5"/>
  <c r="E30" i="5"/>
  <c r="F44" i="5"/>
  <c r="E44" i="5"/>
  <c r="E37" i="5"/>
  <c r="E45" i="5"/>
  <c r="F26" i="5"/>
  <c r="F35" i="5"/>
  <c r="E43" i="5"/>
  <c r="D46" i="5"/>
  <c r="D44" i="4"/>
  <c r="D54" i="3"/>
  <c r="F54" i="3" s="1"/>
  <c r="D49" i="2"/>
  <c r="D44" i="2"/>
  <c r="F44" i="2" s="1"/>
  <c r="F38" i="2"/>
  <c r="E38" i="3"/>
  <c r="E30" i="3"/>
  <c r="E45" i="3"/>
  <c r="E52" i="3"/>
  <c r="E44" i="3"/>
  <c r="F34" i="3"/>
  <c r="E51" i="3"/>
  <c r="E35" i="3"/>
  <c r="E26" i="3"/>
  <c r="E33" i="3"/>
  <c r="E24" i="3"/>
  <c r="E40" i="3"/>
  <c r="E55" i="3"/>
  <c r="E47" i="3"/>
  <c r="E39" i="3"/>
  <c r="E31" i="3"/>
  <c r="F50" i="2"/>
  <c r="F34" i="2"/>
  <c r="F41" i="2"/>
  <c r="F33" i="2"/>
  <c r="F40" i="2"/>
  <c r="F32" i="2"/>
  <c r="F39" i="2"/>
  <c r="F31" i="2"/>
  <c r="F36" i="3"/>
  <c r="F27" i="3"/>
  <c r="F28" i="3"/>
  <c r="F43" i="3"/>
  <c r="F42" i="3"/>
  <c r="F41" i="3"/>
  <c r="F25" i="3"/>
  <c r="F32" i="3"/>
  <c r="F46" i="3"/>
  <c r="F53" i="3"/>
  <c r="F37" i="3"/>
  <c r="F29" i="3"/>
  <c r="D37" i="4"/>
  <c r="F37" i="4" s="1"/>
  <c r="D27" i="4"/>
  <c r="F27" i="4" s="1"/>
  <c r="D39" i="4"/>
  <c r="E39" i="4" s="1"/>
  <c r="E36" i="4"/>
  <c r="E33" i="4"/>
  <c r="E38" i="4"/>
  <c r="F38" i="4"/>
  <c r="F34" i="4"/>
  <c r="E31" i="4"/>
  <c r="F41" i="4"/>
  <c r="E41" i="4"/>
  <c r="F44" i="4"/>
  <c r="E44" i="4"/>
  <c r="F28" i="4"/>
  <c r="E28" i="4"/>
  <c r="F30" i="4"/>
  <c r="E30" i="4"/>
  <c r="F26" i="4"/>
  <c r="E40" i="4"/>
  <c r="E35" i="4"/>
  <c r="E45" i="4"/>
  <c r="F32" i="4"/>
  <c r="E43" i="4"/>
  <c r="E42" i="4"/>
  <c r="E29" i="4"/>
  <c r="D50" i="3"/>
  <c r="D49" i="3"/>
  <c r="D48" i="3"/>
  <c r="E48" i="3" s="1"/>
  <c r="D45" i="2"/>
  <c r="D42" i="2"/>
  <c r="E42" i="2" s="1"/>
  <c r="D26" i="2"/>
  <c r="E26" i="2" s="1"/>
  <c r="D50" i="1"/>
  <c r="E50" i="1" s="1"/>
  <c r="D47" i="1"/>
  <c r="F47" i="1" s="1"/>
  <c r="D48" i="1"/>
  <c r="E48" i="1" s="1"/>
  <c r="C45" i="1"/>
  <c r="B46" i="1"/>
  <c r="D46" i="1" s="1"/>
  <c r="F46" i="1" s="1"/>
  <c r="B45" i="1"/>
  <c r="C44" i="1"/>
  <c r="B44" i="1"/>
  <c r="B43" i="1"/>
  <c r="D43" i="1" s="1"/>
  <c r="F43" i="1" s="1"/>
  <c r="C42" i="1"/>
  <c r="B42" i="1"/>
  <c r="D41" i="1"/>
  <c r="F41" i="1" s="1"/>
  <c r="D40" i="1"/>
  <c r="E40" i="1" s="1"/>
  <c r="D32" i="1"/>
  <c r="E32" i="1" s="1"/>
  <c r="D33" i="1"/>
  <c r="F33" i="1" s="1"/>
  <c r="D34" i="1"/>
  <c r="F34" i="1" s="1"/>
  <c r="D35" i="1"/>
  <c r="F35" i="1" s="1"/>
  <c r="D36" i="1"/>
  <c r="F36" i="1" s="1"/>
  <c r="D37" i="1"/>
  <c r="F37" i="1" s="1"/>
  <c r="D38" i="1"/>
  <c r="F38" i="1" s="1"/>
  <c r="D39" i="1"/>
  <c r="F39" i="1" s="1"/>
  <c r="D31" i="1"/>
  <c r="F31" i="1" s="1"/>
  <c r="D30" i="1"/>
  <c r="B29" i="1"/>
  <c r="D29" i="1" s="1"/>
  <c r="E29" i="1" s="1"/>
  <c r="D28" i="1"/>
  <c r="D26" i="1"/>
  <c r="B27" i="1"/>
  <c r="C27" i="1"/>
  <c r="A22" i="1"/>
  <c r="D49" i="1" s="1"/>
  <c r="B7" i="1"/>
  <c r="F46" i="5" l="1"/>
  <c r="E46" i="5"/>
  <c r="F2" i="5" s="1"/>
  <c r="E46" i="4"/>
  <c r="E26" i="1"/>
  <c r="F26" i="1"/>
  <c r="F6" i="5"/>
  <c r="F4" i="5"/>
  <c r="F7" i="5" s="1"/>
  <c r="F8" i="5" s="1"/>
  <c r="F49" i="2"/>
  <c r="E49" i="2"/>
  <c r="E51" i="2" s="1"/>
  <c r="E54" i="3"/>
  <c r="D42" i="1"/>
  <c r="F42" i="1" s="1"/>
  <c r="D44" i="1"/>
  <c r="E44" i="1" s="1"/>
  <c r="F49" i="3"/>
  <c r="E49" i="3"/>
  <c r="F50" i="3"/>
  <c r="E50" i="3"/>
  <c r="D27" i="1"/>
  <c r="E37" i="4"/>
  <c r="E28" i="1"/>
  <c r="F28" i="1"/>
  <c r="F30" i="1"/>
  <c r="E30" i="1"/>
  <c r="F42" i="2"/>
  <c r="F48" i="1"/>
  <c r="F45" i="2"/>
  <c r="F32" i="1"/>
  <c r="E47" i="1"/>
  <c r="E43" i="1"/>
  <c r="D45" i="1"/>
  <c r="E45" i="1" s="1"/>
  <c r="F26" i="2"/>
  <c r="F27" i="1"/>
  <c r="E27" i="1"/>
  <c r="E46" i="1"/>
  <c r="F40" i="1"/>
  <c r="F48" i="3"/>
  <c r="F39" i="4"/>
  <c r="F46" i="4" s="1"/>
  <c r="D46" i="4"/>
  <c r="F6" i="4" s="1"/>
  <c r="E27" i="4"/>
  <c r="D56" i="3"/>
  <c r="F6" i="3" s="1"/>
  <c r="D51" i="2"/>
  <c r="F4" i="2" s="1"/>
  <c r="F7" i="2" s="1"/>
  <c r="F8" i="2" s="1"/>
  <c r="E49" i="1"/>
  <c r="F50" i="1"/>
  <c r="F49" i="1"/>
  <c r="F44" i="1"/>
  <c r="E42" i="1"/>
  <c r="E41" i="1"/>
  <c r="E38" i="1"/>
  <c r="E39" i="1"/>
  <c r="E36" i="1"/>
  <c r="E33" i="1"/>
  <c r="E37" i="1"/>
  <c r="E35" i="1"/>
  <c r="E34" i="1"/>
  <c r="E31" i="1"/>
  <c r="F29" i="1"/>
  <c r="E51" i="1" l="1"/>
  <c r="F2" i="1" s="1"/>
  <c r="E56" i="3"/>
  <c r="F2" i="3" s="1"/>
  <c r="F56" i="3"/>
  <c r="F2" i="2"/>
  <c r="D51" i="1"/>
  <c r="F45" i="1"/>
  <c r="F51" i="1" s="1"/>
  <c r="F4" i="4"/>
  <c r="F7" i="4" s="1"/>
  <c r="F8" i="4" s="1"/>
  <c r="F2" i="4"/>
  <c r="F4" i="3"/>
  <c r="F7" i="3" s="1"/>
  <c r="F8" i="3" s="1"/>
  <c r="F51" i="2"/>
  <c r="F6" i="2"/>
  <c r="F6" i="1" l="1"/>
  <c r="F4" i="1"/>
  <c r="F7" i="1" s="1"/>
  <c r="F8" i="1" s="1"/>
</calcChain>
</file>

<file path=xl/sharedStrings.xml><?xml version="1.0" encoding="utf-8"?>
<sst xmlns="http://schemas.openxmlformats.org/spreadsheetml/2006/main" count="315" uniqueCount="88">
  <si>
    <t>Total Acres</t>
  </si>
  <si>
    <t xml:space="preserve">Expected Market Price </t>
  </si>
  <si>
    <t>Estimated Yield per ac</t>
  </si>
  <si>
    <t>Total Production (bu)</t>
  </si>
  <si>
    <t>Expenses per ac</t>
  </si>
  <si>
    <t>Total Expenses</t>
  </si>
  <si>
    <t>Expense Category</t>
  </si>
  <si>
    <t>Fixed Expenses</t>
  </si>
  <si>
    <t>Custom Spraying</t>
  </si>
  <si>
    <t>Drying</t>
  </si>
  <si>
    <t>N Fertilizer</t>
  </si>
  <si>
    <t>P Fertilizer</t>
  </si>
  <si>
    <t>K Fertilizer</t>
  </si>
  <si>
    <t>Lime</t>
  </si>
  <si>
    <t>Irrigation Supplies</t>
  </si>
  <si>
    <t xml:space="preserve">Seed </t>
  </si>
  <si>
    <t>Hauling</t>
  </si>
  <si>
    <t>Irrigaiton Fuel</t>
  </si>
  <si>
    <t>Repair</t>
  </si>
  <si>
    <t>Tractor/Combine Fuel</t>
  </si>
  <si>
    <t>Total Produciton Expenses</t>
  </si>
  <si>
    <t>Harvest Aid</t>
  </si>
  <si>
    <t>Expenses (Input Units)</t>
  </si>
  <si>
    <t>Diesel Fuel ($/gal)</t>
  </si>
  <si>
    <t>N Fertilizer ($/lb)</t>
  </si>
  <si>
    <t>P Fertilizer ($/lb)</t>
  </si>
  <si>
    <t>K Fertilizer ($/lb)</t>
  </si>
  <si>
    <t>Amount</t>
  </si>
  <si>
    <t>Drying Charge ($/bu)</t>
  </si>
  <si>
    <t>Hauling Charge ($/bu)</t>
  </si>
  <si>
    <t>Quantity</t>
  </si>
  <si>
    <t>Item</t>
  </si>
  <si>
    <t>Herbicide 1</t>
  </si>
  <si>
    <t>Herbicide 2</t>
  </si>
  <si>
    <t>Herbicide 3</t>
  </si>
  <si>
    <t>Herbicide 4</t>
  </si>
  <si>
    <t>Herbicide 5</t>
  </si>
  <si>
    <t>Herbicide 6</t>
  </si>
  <si>
    <t>Insecticide 1</t>
  </si>
  <si>
    <t>Insecticide 2</t>
  </si>
  <si>
    <t>Operator Labor</t>
  </si>
  <si>
    <t>H2A Labor</t>
  </si>
  <si>
    <t>H2A Labor Rate ($/hr)</t>
  </si>
  <si>
    <t>Operator Labor Rate ($/hr)</t>
  </si>
  <si>
    <t>Rent Mechanism</t>
  </si>
  <si>
    <t>Cash (0=NO, 1=Yes)</t>
  </si>
  <si>
    <t>Share (0=NO, 1=Yes)</t>
  </si>
  <si>
    <t>Cash/Share</t>
  </si>
  <si>
    <t>Rent</t>
  </si>
  <si>
    <t>Insecticide 3</t>
  </si>
  <si>
    <t>Insecticide 4</t>
  </si>
  <si>
    <t>Insecticide 5</t>
  </si>
  <si>
    <t>Insecticide 6</t>
  </si>
  <si>
    <t>Insecticide 7</t>
  </si>
  <si>
    <t>Growth Regulator</t>
  </si>
  <si>
    <t>Total Production (cwt)</t>
  </si>
  <si>
    <t>Drying Charge ($/cwt)</t>
  </si>
  <si>
    <t>Hauling Charge ($/cwt)</t>
  </si>
  <si>
    <t xml:space="preserve">Note: analysis does not include farm program payments or crop insurance cost/indemnities. </t>
  </si>
  <si>
    <t>Other Expenses</t>
  </si>
  <si>
    <t>Custom Field Operations/Spraying</t>
  </si>
  <si>
    <t>Harvest Aid 1</t>
  </si>
  <si>
    <t>Harvest Aid 2</t>
  </si>
  <si>
    <t>Harvest Aid 3</t>
  </si>
  <si>
    <t>Total Farm Expenses</t>
  </si>
  <si>
    <t>Expenses per acre</t>
  </si>
  <si>
    <t>Farm Name/Number</t>
  </si>
  <si>
    <t>Name/#</t>
  </si>
  <si>
    <t>Crop</t>
  </si>
  <si>
    <t>CORN</t>
  </si>
  <si>
    <t>Gross Revenue per acre</t>
  </si>
  <si>
    <t>Margin per acre</t>
  </si>
  <si>
    <t>SOYBEANS</t>
  </si>
  <si>
    <t>COTTON</t>
  </si>
  <si>
    <t>RICE</t>
  </si>
  <si>
    <t>Total Crop Revenue</t>
  </si>
  <si>
    <t>Cost per Bushel at Est. Yield Level</t>
  </si>
  <si>
    <t>Cost per pound of Lint at Est. Yield Level</t>
  </si>
  <si>
    <t>Cost per Cwt at Est. Yield Level</t>
  </si>
  <si>
    <t>Return on Investment (ROI)</t>
  </si>
  <si>
    <t>Pounds Needed to Cover Expenses per acre</t>
  </si>
  <si>
    <t>Cwt Needed to Cover Expense per acre</t>
  </si>
  <si>
    <t>Bushels Needed to Cover Expenses per acre</t>
  </si>
  <si>
    <t>Developed by Dr. Michael Deliberto, Associate Professor, LSU AgCenter Department of Agricultural Economics &amp; Agribusiness.</t>
  </si>
  <si>
    <t xml:space="preserve">Email: mdeliberto@agcenter.lsu.edu </t>
  </si>
  <si>
    <t>Total Production Expenses</t>
  </si>
  <si>
    <t>Irrigation Fuel</t>
  </si>
  <si>
    <t>Total Production (lint lbs.)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</si>
</sst>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2" xfId="0" applyBorder="1"/>
    <xf numFmtId="0" fontId="4" fillId="0" borderId="3" xfId="0" applyFont="1" applyBorder="1" applyAlignment="1">
      <alignment horizontal="center"/>
    </xf>
    <xf numFmtId="0" fontId="0" fillId="0" borderId="5" xfId="0" applyBorder="1"/>
    <xf numFmtId="0" fontId="4" fillId="0" borderId="0" xfId="0" applyFont="1" applyAlignment="1">
      <alignment horizontal="center"/>
    </xf>
    <xf numFmtId="0" fontId="0" fillId="0" borderId="7" xfId="0" applyBorder="1"/>
    <xf numFmtId="0" fontId="0" fillId="0" borderId="6" xfId="0" applyBorder="1"/>
    <xf numFmtId="0" fontId="0" fillId="0" borderId="7" xfId="0" applyBorder="1" applyAlignment="1">
      <alignment wrapText="1"/>
    </xf>
    <xf numFmtId="2" fontId="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 wrapText="1"/>
    </xf>
    <xf numFmtId="2" fontId="0" fillId="0" borderId="6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0" fillId="0" borderId="0" xfId="1" applyNumberFormat="1" applyFont="1" applyBorder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0" fontId="0" fillId="0" borderId="6" xfId="1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3" borderId="0" xfId="0" applyFill="1"/>
    <xf numFmtId="165" fontId="0" fillId="0" borderId="6" xfId="0" applyNumberForma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1" xfId="0" applyNumberFormat="1" applyFont="1" applyBorder="1" applyAlignment="1">
      <alignment horizontal="center"/>
    </xf>
    <xf numFmtId="9" fontId="5" fillId="0" borderId="1" xfId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6" fillId="0" borderId="5" xfId="0" applyFont="1" applyBorder="1"/>
    <xf numFmtId="0" fontId="6" fillId="3" borderId="0" xfId="0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52</xdr:row>
      <xdr:rowOff>0</xdr:rowOff>
    </xdr:from>
    <xdr:to>
      <xdr:col>6</xdr:col>
      <xdr:colOff>828674</xdr:colOff>
      <xdr:row>54</xdr:row>
      <xdr:rowOff>158056</xdr:rowOff>
    </xdr:to>
    <xdr:pic>
      <xdr:nvPicPr>
        <xdr:cNvPr id="3" name="Picture 2" descr="Louisiana Agriclimatic Information System - Welcome">
          <a:extLst>
            <a:ext uri="{FF2B5EF4-FFF2-40B4-BE49-F238E27FC236}">
              <a16:creationId xmlns:a16="http://schemas.microsoft.com/office/drawing/2014/main" id="{4F77C29E-4ADB-49B8-9946-65E42B66C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1025" y="10144125"/>
          <a:ext cx="771524" cy="539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52</xdr:row>
      <xdr:rowOff>9525</xdr:rowOff>
    </xdr:from>
    <xdr:to>
      <xdr:col>6</xdr:col>
      <xdr:colOff>828674</xdr:colOff>
      <xdr:row>54</xdr:row>
      <xdr:rowOff>167581</xdr:rowOff>
    </xdr:to>
    <xdr:pic>
      <xdr:nvPicPr>
        <xdr:cNvPr id="3" name="Picture 2" descr="Louisiana Agriclimatic Information System - Welcome">
          <a:extLst>
            <a:ext uri="{FF2B5EF4-FFF2-40B4-BE49-F238E27FC236}">
              <a16:creationId xmlns:a16="http://schemas.microsoft.com/office/drawing/2014/main" id="{717A3485-7909-4517-B492-E4CA64E1A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10153650"/>
          <a:ext cx="771524" cy="539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57</xdr:row>
      <xdr:rowOff>0</xdr:rowOff>
    </xdr:from>
    <xdr:to>
      <xdr:col>6</xdr:col>
      <xdr:colOff>828674</xdr:colOff>
      <xdr:row>59</xdr:row>
      <xdr:rowOff>158056</xdr:rowOff>
    </xdr:to>
    <xdr:pic>
      <xdr:nvPicPr>
        <xdr:cNvPr id="3" name="Picture 2" descr="Louisiana Agriclimatic Information System - Welcome">
          <a:extLst>
            <a:ext uri="{FF2B5EF4-FFF2-40B4-BE49-F238E27FC236}">
              <a16:creationId xmlns:a16="http://schemas.microsoft.com/office/drawing/2014/main" id="{2C69481A-636A-4293-B6ED-030BC965C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5350" y="11096625"/>
          <a:ext cx="771524" cy="539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38101</xdr:colOff>
      <xdr:row>47</xdr:row>
      <xdr:rowOff>9526</xdr:rowOff>
    </xdr:from>
    <xdr:to>
      <xdr:col>6</xdr:col>
      <xdr:colOff>809625</xdr:colOff>
      <xdr:row>49</xdr:row>
      <xdr:rowOff>167582</xdr:rowOff>
    </xdr:to>
    <xdr:pic>
      <xdr:nvPicPr>
        <xdr:cNvPr id="2" name="Picture 1" descr="Louisiana Agriclimatic Information System - Welcome">
          <a:extLst>
            <a:ext uri="{FF2B5EF4-FFF2-40B4-BE49-F238E27FC236}">
              <a16:creationId xmlns:a16="http://schemas.microsoft.com/office/drawing/2014/main" id="{BB2D20C8-D45C-43A2-B3F2-94E42C63A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6" y="9201151"/>
          <a:ext cx="771524" cy="539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38101</xdr:colOff>
      <xdr:row>47</xdr:row>
      <xdr:rowOff>9526</xdr:rowOff>
    </xdr:from>
    <xdr:to>
      <xdr:col>6</xdr:col>
      <xdr:colOff>809625</xdr:colOff>
      <xdr:row>49</xdr:row>
      <xdr:rowOff>167582</xdr:rowOff>
    </xdr:to>
    <xdr:pic>
      <xdr:nvPicPr>
        <xdr:cNvPr id="2" name="Picture 1" descr="Louisiana Agriclimatic Information System - Welcome">
          <a:extLst>
            <a:ext uri="{FF2B5EF4-FFF2-40B4-BE49-F238E27FC236}">
              <a16:creationId xmlns:a16="http://schemas.microsoft.com/office/drawing/2014/main" id="{E52BA00F-EBC8-429E-BE3F-CB44EEE3A3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6" y="9201151"/>
          <a:ext cx="771524" cy="5390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5"/>
  <sheetViews>
    <sheetView tabSelected="1" workbookViewId="0">
      <selection activeCell="B2" sqref="B2"/>
    </sheetView>
  </sheetViews>
  <sheetFormatPr defaultRowHeight="15" x14ac:dyDescent="0.25"/>
  <cols>
    <col min="1" max="1" width="26.85546875" customWidth="1"/>
    <col min="2" max="2" width="15.28515625" customWidth="1"/>
    <col min="3" max="4" width="11.140625" customWidth="1"/>
    <col min="5" max="5" width="33" customWidth="1"/>
    <col min="6" max="6" width="24.7109375" customWidth="1"/>
    <col min="7" max="7" width="12.85546875" customWidth="1"/>
    <col min="9" max="9" width="23.42578125" customWidth="1"/>
    <col min="10" max="10" width="11.140625" customWidth="1"/>
    <col min="11" max="11" width="15.85546875" customWidth="1"/>
    <col min="12" max="12" width="24.7109375" customWidth="1"/>
    <col min="13" max="13" width="12.85546875" customWidth="1"/>
    <col min="15" max="15" width="23.42578125" customWidth="1"/>
    <col min="16" max="16" width="11.140625" customWidth="1"/>
    <col min="17" max="17" width="15.85546875" customWidth="1"/>
    <col min="18" max="18" width="24.7109375" customWidth="1"/>
    <col min="19" max="19" width="12.85546875" customWidth="1"/>
  </cols>
  <sheetData>
    <row r="1" spans="1:19" ht="15.75" thickBot="1" x14ac:dyDescent="0.3">
      <c r="A1" s="35"/>
      <c r="B1" s="35"/>
      <c r="C1" s="35"/>
      <c r="D1" s="35"/>
      <c r="E1" s="35"/>
      <c r="F1" s="35"/>
      <c r="G1" s="35"/>
    </row>
    <row r="2" spans="1:19" ht="15.75" thickBot="1" x14ac:dyDescent="0.3">
      <c r="A2" s="10" t="s">
        <v>66</v>
      </c>
      <c r="B2" s="37" t="s">
        <v>67</v>
      </c>
      <c r="C2" s="11"/>
      <c r="D2" s="11"/>
      <c r="E2" s="10" t="s">
        <v>85</v>
      </c>
      <c r="F2" s="26">
        <f>E51</f>
        <v>520138.40850000002</v>
      </c>
      <c r="G2" s="35"/>
      <c r="J2" s="8"/>
      <c r="M2" s="1"/>
      <c r="P2" s="8"/>
      <c r="S2" s="1"/>
    </row>
    <row r="3" spans="1:19" ht="15.75" thickBot="1" x14ac:dyDescent="0.3">
      <c r="A3" s="12" t="s">
        <v>68</v>
      </c>
      <c r="B3" s="34" t="s">
        <v>69</v>
      </c>
      <c r="E3" s="12" t="s">
        <v>75</v>
      </c>
      <c r="F3" s="27">
        <f>B5*B6*B4</f>
        <v>570375</v>
      </c>
      <c r="G3" s="35"/>
      <c r="M3" s="1"/>
      <c r="S3" s="1"/>
    </row>
    <row r="4" spans="1:19" x14ac:dyDescent="0.25">
      <c r="A4" s="12" t="s">
        <v>0</v>
      </c>
      <c r="B4" s="38">
        <v>500</v>
      </c>
      <c r="C4" s="13"/>
      <c r="D4" s="13"/>
      <c r="E4" s="12" t="s">
        <v>65</v>
      </c>
      <c r="F4" s="27">
        <f>D51</f>
        <v>1040.2768169999999</v>
      </c>
      <c r="G4" s="35"/>
      <c r="J4" s="8"/>
      <c r="M4" s="1"/>
      <c r="P4" s="8"/>
      <c r="S4" s="1"/>
    </row>
    <row r="5" spans="1:19" x14ac:dyDescent="0.25">
      <c r="A5" s="12" t="s">
        <v>1</v>
      </c>
      <c r="B5" s="39">
        <v>5.85</v>
      </c>
      <c r="C5" s="7"/>
      <c r="D5" s="7"/>
      <c r="E5" s="12" t="s">
        <v>70</v>
      </c>
      <c r="F5" s="27">
        <f>B5*B6</f>
        <v>1140.75</v>
      </c>
      <c r="G5" s="35"/>
      <c r="J5" s="18"/>
      <c r="M5" s="1"/>
      <c r="P5" s="18"/>
      <c r="S5" s="1"/>
    </row>
    <row r="6" spans="1:19" x14ac:dyDescent="0.25">
      <c r="A6" s="12" t="s">
        <v>2</v>
      </c>
      <c r="B6" s="38">
        <v>195</v>
      </c>
      <c r="C6" s="13"/>
      <c r="D6" s="13"/>
      <c r="E6" s="12" t="s">
        <v>76</v>
      </c>
      <c r="F6" s="27">
        <f>D51/B6</f>
        <v>5.334752907692307</v>
      </c>
      <c r="G6" s="35"/>
      <c r="I6" s="1"/>
      <c r="J6" s="8"/>
      <c r="M6" s="1"/>
      <c r="P6" s="8"/>
      <c r="S6" s="1"/>
    </row>
    <row r="7" spans="1:19" x14ac:dyDescent="0.25">
      <c r="A7" s="12" t="s">
        <v>3</v>
      </c>
      <c r="B7" s="33">
        <f>B4*B6</f>
        <v>97500</v>
      </c>
      <c r="C7" s="8"/>
      <c r="D7" s="8"/>
      <c r="E7" s="12" t="s">
        <v>71</v>
      </c>
      <c r="F7" s="27">
        <f>F5-F4</f>
        <v>100.47318300000006</v>
      </c>
      <c r="G7" s="35"/>
      <c r="I7" s="1"/>
      <c r="J7" s="8"/>
      <c r="M7" s="29"/>
      <c r="P7" s="8"/>
      <c r="S7" s="29"/>
    </row>
    <row r="8" spans="1:19" ht="15.75" thickBot="1" x14ac:dyDescent="0.3">
      <c r="A8" s="12"/>
      <c r="B8" s="8"/>
      <c r="C8" s="8"/>
      <c r="D8" s="8"/>
      <c r="E8" s="20" t="s">
        <v>79</v>
      </c>
      <c r="F8" s="28">
        <f>F7/F4</f>
        <v>9.65831222594669E-2</v>
      </c>
      <c r="G8" s="35"/>
      <c r="J8" s="8"/>
      <c r="M8" s="29"/>
      <c r="P8" s="8"/>
      <c r="S8" s="29"/>
    </row>
    <row r="9" spans="1:19" x14ac:dyDescent="0.25">
      <c r="A9" s="14" t="s">
        <v>22</v>
      </c>
      <c r="B9" s="5" t="s">
        <v>27</v>
      </c>
      <c r="C9" s="8"/>
      <c r="D9" s="8"/>
      <c r="F9" s="15"/>
      <c r="G9" s="35"/>
      <c r="J9" s="8"/>
      <c r="M9" s="29"/>
      <c r="P9" s="8"/>
      <c r="S9" s="29"/>
    </row>
    <row r="10" spans="1:19" x14ac:dyDescent="0.25">
      <c r="A10" s="12" t="s">
        <v>23</v>
      </c>
      <c r="B10" s="39">
        <v>4</v>
      </c>
      <c r="C10" s="7"/>
      <c r="D10" s="7"/>
      <c r="F10" s="32"/>
      <c r="G10" s="35"/>
      <c r="J10" s="8"/>
      <c r="M10" s="29"/>
      <c r="P10" s="8"/>
      <c r="S10" s="29"/>
    </row>
    <row r="11" spans="1:19" x14ac:dyDescent="0.25">
      <c r="A11" s="12" t="s">
        <v>24</v>
      </c>
      <c r="B11" s="39">
        <v>0.78</v>
      </c>
      <c r="C11" s="7"/>
      <c r="D11" s="7"/>
      <c r="F11" s="15"/>
      <c r="G11" s="35"/>
      <c r="J11" s="8"/>
      <c r="M11" s="29"/>
      <c r="P11" s="8"/>
      <c r="S11" s="29"/>
    </row>
    <row r="12" spans="1:19" x14ac:dyDescent="0.25">
      <c r="A12" s="12" t="s">
        <v>25</v>
      </c>
      <c r="B12" s="39">
        <v>0.9</v>
      </c>
      <c r="C12" s="7"/>
      <c r="D12" s="7"/>
      <c r="F12" s="15"/>
      <c r="G12" s="35"/>
      <c r="J12" s="8"/>
      <c r="M12" s="29"/>
      <c r="P12" s="8"/>
      <c r="S12" s="29"/>
    </row>
    <row r="13" spans="1:19" x14ac:dyDescent="0.25">
      <c r="A13" s="12" t="s">
        <v>26</v>
      </c>
      <c r="B13" s="39">
        <v>0.67</v>
      </c>
      <c r="C13" s="7"/>
      <c r="D13" s="7"/>
      <c r="F13" s="15"/>
      <c r="G13" s="35"/>
      <c r="J13" s="8"/>
      <c r="M13" s="29"/>
      <c r="P13" s="8"/>
      <c r="S13" s="29"/>
    </row>
    <row r="14" spans="1:19" x14ac:dyDescent="0.25">
      <c r="A14" s="12" t="s">
        <v>43</v>
      </c>
      <c r="B14" s="39">
        <v>16.54</v>
      </c>
      <c r="C14" s="7"/>
      <c r="D14" s="7"/>
      <c r="F14" s="15"/>
      <c r="G14" s="35"/>
      <c r="J14" s="8"/>
      <c r="M14" s="29"/>
      <c r="P14" s="8"/>
      <c r="S14" s="29"/>
    </row>
    <row r="15" spans="1:19" x14ac:dyDescent="0.25">
      <c r="A15" s="12" t="s">
        <v>42</v>
      </c>
      <c r="B15" s="39">
        <v>13.67</v>
      </c>
      <c r="C15" s="7"/>
      <c r="D15" s="7"/>
      <c r="F15" s="15"/>
      <c r="G15" s="35"/>
      <c r="J15" s="8"/>
      <c r="M15" s="29"/>
      <c r="P15" s="8"/>
      <c r="S15" s="29"/>
    </row>
    <row r="16" spans="1:19" x14ac:dyDescent="0.25">
      <c r="A16" s="12" t="s">
        <v>28</v>
      </c>
      <c r="B16" s="39">
        <v>0.19</v>
      </c>
      <c r="C16" s="7"/>
      <c r="D16" s="7"/>
      <c r="F16" s="15"/>
      <c r="G16" s="35"/>
      <c r="J16" s="8"/>
      <c r="M16" s="29"/>
      <c r="P16" s="8"/>
      <c r="S16" s="29"/>
    </row>
    <row r="17" spans="1:19" x14ac:dyDescent="0.25">
      <c r="A17" s="14" t="s">
        <v>29</v>
      </c>
      <c r="B17" s="40">
        <v>0.23</v>
      </c>
      <c r="C17" s="7"/>
      <c r="D17" s="7"/>
      <c r="F17" s="15"/>
      <c r="G17" s="35"/>
      <c r="J17" s="8"/>
      <c r="M17" s="29"/>
      <c r="P17" s="8"/>
      <c r="S17" s="29"/>
    </row>
    <row r="18" spans="1:19" x14ac:dyDescent="0.25">
      <c r="A18" s="12"/>
      <c r="B18" s="7"/>
      <c r="C18" s="7"/>
      <c r="D18" s="7"/>
      <c r="F18" s="15"/>
      <c r="G18" s="35"/>
      <c r="J18" s="8"/>
      <c r="M18" s="29"/>
      <c r="P18" s="8"/>
      <c r="S18" s="29"/>
    </row>
    <row r="19" spans="1:19" x14ac:dyDescent="0.25">
      <c r="A19" s="14" t="s">
        <v>44</v>
      </c>
      <c r="B19" s="6" t="s">
        <v>47</v>
      </c>
      <c r="C19" s="7"/>
      <c r="D19" s="7"/>
      <c r="F19" s="15"/>
      <c r="G19" s="35"/>
      <c r="J19" s="8"/>
      <c r="M19" s="29"/>
      <c r="P19" s="8"/>
      <c r="S19" s="29"/>
    </row>
    <row r="20" spans="1:19" x14ac:dyDescent="0.25">
      <c r="A20" s="12" t="s">
        <v>45</v>
      </c>
      <c r="B20" s="41">
        <v>0</v>
      </c>
      <c r="C20" s="7"/>
      <c r="D20" s="7"/>
      <c r="F20" s="15"/>
      <c r="G20" s="35"/>
      <c r="J20" s="8"/>
      <c r="M20" s="29"/>
      <c r="P20" s="8"/>
      <c r="S20" s="29"/>
    </row>
    <row r="21" spans="1:19" x14ac:dyDescent="0.25">
      <c r="A21" s="14" t="s">
        <v>46</v>
      </c>
      <c r="B21" s="42">
        <v>1</v>
      </c>
      <c r="C21" s="7"/>
      <c r="D21" s="7"/>
      <c r="F21" s="15"/>
      <c r="G21" s="35"/>
      <c r="J21" s="8"/>
      <c r="M21" s="29"/>
      <c r="P21" s="8"/>
      <c r="S21" s="29"/>
    </row>
    <row r="22" spans="1:19" x14ac:dyDescent="0.25">
      <c r="A22" s="12" t="str">
        <f>IF((B20=1),"Enter Cash Rent/ac"," ")</f>
        <v xml:space="preserve"> </v>
      </c>
      <c r="B22" s="41"/>
      <c r="C22" s="7"/>
      <c r="D22" s="7"/>
      <c r="F22" s="15"/>
      <c r="G22" s="35"/>
      <c r="J22" s="8"/>
      <c r="M22" s="29"/>
      <c r="P22" s="8"/>
      <c r="S22" s="29"/>
    </row>
    <row r="23" spans="1:19" x14ac:dyDescent="0.25">
      <c r="A23" s="14" t="str">
        <f>IF((B21=1),"Enter Share Rent Percentage ","")</f>
        <v xml:space="preserve">Enter Share Rent Percentage </v>
      </c>
      <c r="B23" s="43">
        <v>0.2</v>
      </c>
      <c r="C23" s="7"/>
      <c r="D23" s="7"/>
      <c r="F23" s="15"/>
      <c r="G23" s="35"/>
      <c r="J23" s="8"/>
      <c r="M23" s="29"/>
      <c r="P23" s="8"/>
      <c r="S23" s="29"/>
    </row>
    <row r="24" spans="1:19" x14ac:dyDescent="0.25">
      <c r="A24" s="12"/>
      <c r="F24" s="15"/>
      <c r="G24" s="35"/>
    </row>
    <row r="25" spans="1:19" ht="30" x14ac:dyDescent="0.25">
      <c r="A25" s="16" t="s">
        <v>6</v>
      </c>
      <c r="B25" s="4" t="s">
        <v>31</v>
      </c>
      <c r="C25" s="4" t="s">
        <v>30</v>
      </c>
      <c r="D25" s="4" t="s">
        <v>4</v>
      </c>
      <c r="E25" s="4" t="s">
        <v>64</v>
      </c>
      <c r="F25" s="23" t="s">
        <v>82</v>
      </c>
      <c r="G25" s="35"/>
      <c r="I25" s="30"/>
      <c r="J25" s="31"/>
      <c r="K25" s="31"/>
      <c r="L25" s="31"/>
      <c r="O25" s="30"/>
      <c r="P25" s="31"/>
      <c r="Q25" s="31"/>
      <c r="R25" s="31"/>
    </row>
    <row r="26" spans="1:19" x14ac:dyDescent="0.25">
      <c r="A26" s="12" t="s">
        <v>8</v>
      </c>
      <c r="B26" s="39">
        <v>37.200000000000003</v>
      </c>
      <c r="C26" s="17">
        <v>1</v>
      </c>
      <c r="D26" s="9">
        <f t="shared" ref="D26:D31" si="0">B26*C26</f>
        <v>37.200000000000003</v>
      </c>
      <c r="E26" s="18">
        <f>D26*$B$4</f>
        <v>18600</v>
      </c>
      <c r="F26" s="24">
        <f>D26/$B$5</f>
        <v>6.3589743589743595</v>
      </c>
      <c r="G26" s="35"/>
      <c r="J26" s="18"/>
      <c r="K26" s="18"/>
      <c r="L26" s="19"/>
      <c r="P26" s="18"/>
      <c r="Q26" s="18"/>
      <c r="R26" s="19"/>
    </row>
    <row r="27" spans="1:19" x14ac:dyDescent="0.25">
      <c r="A27" s="12" t="s">
        <v>9</v>
      </c>
      <c r="B27" s="18">
        <f>B16</f>
        <v>0.19</v>
      </c>
      <c r="C27" s="19">
        <f>B6</f>
        <v>195</v>
      </c>
      <c r="D27" s="18">
        <f t="shared" si="0"/>
        <v>37.049999999999997</v>
      </c>
      <c r="E27" s="18">
        <f t="shared" ref="E27:E50" si="1">D27*$B$4</f>
        <v>18525</v>
      </c>
      <c r="F27" s="24">
        <f t="shared" ref="F27:F50" si="2">D27/$B$5</f>
        <v>6.333333333333333</v>
      </c>
      <c r="G27" s="35"/>
      <c r="J27" s="18"/>
      <c r="K27" s="18"/>
      <c r="L27" s="19"/>
      <c r="P27" s="18"/>
      <c r="Q27" s="18"/>
      <c r="R27" s="19"/>
    </row>
    <row r="28" spans="1:19" x14ac:dyDescent="0.25">
      <c r="A28" s="12" t="s">
        <v>10</v>
      </c>
      <c r="B28" s="18">
        <v>0.78</v>
      </c>
      <c r="C28" s="44">
        <v>210</v>
      </c>
      <c r="D28" s="18">
        <f t="shared" si="0"/>
        <v>163.80000000000001</v>
      </c>
      <c r="E28" s="18">
        <f t="shared" si="1"/>
        <v>81900</v>
      </c>
      <c r="F28" s="24">
        <f t="shared" si="2"/>
        <v>28.000000000000004</v>
      </c>
      <c r="G28" s="35"/>
      <c r="J28" s="18"/>
      <c r="K28" s="18"/>
      <c r="L28" s="19"/>
      <c r="P28" s="18"/>
      <c r="Q28" s="18"/>
      <c r="R28" s="19"/>
    </row>
    <row r="29" spans="1:19" x14ac:dyDescent="0.25">
      <c r="A29" s="12" t="s">
        <v>12</v>
      </c>
      <c r="B29" s="18">
        <f>B13</f>
        <v>0.67</v>
      </c>
      <c r="C29" s="44">
        <v>60</v>
      </c>
      <c r="D29" s="18">
        <f t="shared" si="0"/>
        <v>40.200000000000003</v>
      </c>
      <c r="E29" s="18">
        <f t="shared" si="1"/>
        <v>20100</v>
      </c>
      <c r="F29" s="24">
        <f t="shared" si="2"/>
        <v>6.8717948717948731</v>
      </c>
      <c r="G29" s="35"/>
      <c r="J29" s="18"/>
      <c r="K29" s="18"/>
      <c r="L29" s="19"/>
      <c r="P29" s="18"/>
      <c r="Q29" s="18"/>
      <c r="R29" s="19"/>
    </row>
    <row r="30" spans="1:19" x14ac:dyDescent="0.25">
      <c r="A30" s="12" t="s">
        <v>11</v>
      </c>
      <c r="B30" s="18">
        <v>0.9</v>
      </c>
      <c r="C30" s="44">
        <v>30</v>
      </c>
      <c r="D30" s="18">
        <f t="shared" si="0"/>
        <v>27</v>
      </c>
      <c r="E30" s="18">
        <f t="shared" si="1"/>
        <v>13500</v>
      </c>
      <c r="F30" s="24">
        <f t="shared" si="2"/>
        <v>4.6153846153846159</v>
      </c>
      <c r="G30" s="35"/>
      <c r="J30" s="18"/>
      <c r="K30" s="18"/>
      <c r="L30" s="19"/>
      <c r="P30" s="18"/>
      <c r="Q30" s="18"/>
      <c r="R30" s="19"/>
    </row>
    <row r="31" spans="1:19" x14ac:dyDescent="0.25">
      <c r="A31" s="12" t="s">
        <v>13</v>
      </c>
      <c r="B31" s="39">
        <v>19.47</v>
      </c>
      <c r="C31" s="19">
        <v>1</v>
      </c>
      <c r="D31" s="18">
        <f t="shared" si="0"/>
        <v>19.47</v>
      </c>
      <c r="E31" s="18">
        <f t="shared" si="1"/>
        <v>9735</v>
      </c>
      <c r="F31" s="24">
        <f t="shared" si="2"/>
        <v>3.3282051282051284</v>
      </c>
      <c r="G31" s="35"/>
      <c r="J31" s="18"/>
      <c r="K31" s="18"/>
      <c r="L31" s="19"/>
      <c r="P31" s="18"/>
      <c r="Q31" s="18"/>
      <c r="R31" s="19"/>
    </row>
    <row r="32" spans="1:19" x14ac:dyDescent="0.25">
      <c r="A32" s="12" t="s">
        <v>32</v>
      </c>
      <c r="B32" s="39">
        <v>4.95</v>
      </c>
      <c r="C32" s="44">
        <v>2</v>
      </c>
      <c r="D32" s="18">
        <f t="shared" ref="D32:D50" si="3">B32*C32</f>
        <v>9.9</v>
      </c>
      <c r="E32" s="18">
        <f t="shared" si="1"/>
        <v>4950</v>
      </c>
      <c r="F32" s="24">
        <f t="shared" si="2"/>
        <v>1.6923076923076925</v>
      </c>
      <c r="G32" s="35"/>
      <c r="J32" s="18"/>
      <c r="K32" s="18"/>
      <c r="L32" s="19"/>
      <c r="P32" s="18"/>
      <c r="Q32" s="18"/>
      <c r="R32" s="19"/>
    </row>
    <row r="33" spans="1:18" x14ac:dyDescent="0.25">
      <c r="A33" s="12" t="s">
        <v>33</v>
      </c>
      <c r="B33" s="39">
        <v>3.25</v>
      </c>
      <c r="C33" s="44">
        <v>1</v>
      </c>
      <c r="D33" s="18">
        <f t="shared" si="3"/>
        <v>3.25</v>
      </c>
      <c r="E33" s="18">
        <f t="shared" si="1"/>
        <v>1625</v>
      </c>
      <c r="F33" s="24">
        <f t="shared" si="2"/>
        <v>0.55555555555555558</v>
      </c>
      <c r="G33" s="35"/>
      <c r="J33" s="18"/>
      <c r="K33" s="18"/>
      <c r="L33" s="19"/>
      <c r="P33" s="18"/>
      <c r="Q33" s="18"/>
      <c r="R33" s="19"/>
    </row>
    <row r="34" spans="1:18" x14ac:dyDescent="0.25">
      <c r="A34" s="12" t="s">
        <v>34</v>
      </c>
      <c r="B34" s="39">
        <v>3.2</v>
      </c>
      <c r="C34" s="44">
        <v>1</v>
      </c>
      <c r="D34" s="18">
        <f t="shared" si="3"/>
        <v>3.2</v>
      </c>
      <c r="E34" s="18">
        <f t="shared" si="1"/>
        <v>1600</v>
      </c>
      <c r="F34" s="24">
        <f t="shared" si="2"/>
        <v>0.54700854700854706</v>
      </c>
      <c r="G34" s="35"/>
      <c r="J34" s="18"/>
      <c r="K34" s="18"/>
      <c r="L34" s="19"/>
      <c r="P34" s="18"/>
      <c r="Q34" s="18"/>
      <c r="R34" s="19"/>
    </row>
    <row r="35" spans="1:18" x14ac:dyDescent="0.25">
      <c r="A35" s="12" t="s">
        <v>35</v>
      </c>
      <c r="B35" s="39">
        <v>0.19</v>
      </c>
      <c r="C35" s="44">
        <v>66</v>
      </c>
      <c r="D35" s="18">
        <f t="shared" si="3"/>
        <v>12.540000000000001</v>
      </c>
      <c r="E35" s="18">
        <f t="shared" si="1"/>
        <v>6270.0000000000009</v>
      </c>
      <c r="F35" s="24">
        <f t="shared" si="2"/>
        <v>2.143589743589744</v>
      </c>
      <c r="G35" s="35"/>
      <c r="J35" s="18"/>
      <c r="K35" s="18"/>
      <c r="L35" s="19"/>
      <c r="P35" s="18"/>
      <c r="Q35" s="18"/>
      <c r="R35" s="19"/>
    </row>
    <row r="36" spans="1:18" x14ac:dyDescent="0.25">
      <c r="A36" s="12" t="s">
        <v>36</v>
      </c>
      <c r="B36" s="39">
        <v>3.15</v>
      </c>
      <c r="C36" s="44">
        <v>5</v>
      </c>
      <c r="D36" s="18">
        <f t="shared" si="3"/>
        <v>15.75</v>
      </c>
      <c r="E36" s="18">
        <f t="shared" si="1"/>
        <v>7875</v>
      </c>
      <c r="F36" s="24">
        <f t="shared" si="2"/>
        <v>2.6923076923076925</v>
      </c>
      <c r="G36" s="35"/>
      <c r="J36" s="18"/>
      <c r="K36" s="18"/>
      <c r="L36" s="19"/>
      <c r="P36" s="18"/>
      <c r="Q36" s="18"/>
      <c r="R36" s="19"/>
    </row>
    <row r="37" spans="1:18" x14ac:dyDescent="0.25">
      <c r="A37" s="12" t="s">
        <v>37</v>
      </c>
      <c r="B37" s="39">
        <v>0.87</v>
      </c>
      <c r="C37" s="44">
        <v>6</v>
      </c>
      <c r="D37" s="18">
        <f t="shared" si="3"/>
        <v>5.22</v>
      </c>
      <c r="E37" s="18">
        <f t="shared" si="1"/>
        <v>2610</v>
      </c>
      <c r="F37" s="24">
        <f t="shared" si="2"/>
        <v>0.89230769230769236</v>
      </c>
      <c r="G37" s="35"/>
      <c r="J37" s="18"/>
      <c r="K37" s="18"/>
      <c r="L37" s="19"/>
      <c r="P37" s="18"/>
      <c r="Q37" s="18"/>
      <c r="R37" s="19"/>
    </row>
    <row r="38" spans="1:18" x14ac:dyDescent="0.25">
      <c r="A38" s="12" t="s">
        <v>38</v>
      </c>
      <c r="B38" s="39">
        <v>1.41</v>
      </c>
      <c r="C38" s="44">
        <v>2.13</v>
      </c>
      <c r="D38" s="18">
        <f t="shared" si="3"/>
        <v>3.0032999999999999</v>
      </c>
      <c r="E38" s="18">
        <f t="shared" si="1"/>
        <v>1501.6499999999999</v>
      </c>
      <c r="F38" s="24">
        <f t="shared" si="2"/>
        <v>0.51338461538461544</v>
      </c>
      <c r="G38" s="35"/>
      <c r="J38" s="18"/>
      <c r="K38" s="18"/>
      <c r="L38" s="19"/>
      <c r="P38" s="18"/>
      <c r="Q38" s="18"/>
      <c r="R38" s="19"/>
    </row>
    <row r="39" spans="1:18" x14ac:dyDescent="0.25">
      <c r="A39" s="12" t="s">
        <v>39</v>
      </c>
      <c r="B39" s="39">
        <v>2.58</v>
      </c>
      <c r="C39" s="44">
        <v>2.13</v>
      </c>
      <c r="D39" s="18">
        <f t="shared" si="3"/>
        <v>5.4954000000000001</v>
      </c>
      <c r="E39" s="18">
        <f t="shared" si="1"/>
        <v>2747.7</v>
      </c>
      <c r="F39" s="24">
        <f t="shared" si="2"/>
        <v>0.93938461538461548</v>
      </c>
      <c r="G39" s="35"/>
      <c r="J39" s="18"/>
      <c r="K39" s="18"/>
      <c r="L39" s="19"/>
      <c r="P39" s="18"/>
      <c r="Q39" s="18"/>
      <c r="R39" s="19"/>
    </row>
    <row r="40" spans="1:18" x14ac:dyDescent="0.25">
      <c r="A40" s="12" t="s">
        <v>14</v>
      </c>
      <c r="B40" s="39">
        <v>0.24</v>
      </c>
      <c r="C40" s="19">
        <v>33</v>
      </c>
      <c r="D40" s="18">
        <f t="shared" si="3"/>
        <v>7.92</v>
      </c>
      <c r="E40" s="18">
        <f t="shared" si="1"/>
        <v>3960</v>
      </c>
      <c r="F40" s="24">
        <f t="shared" si="2"/>
        <v>1.3538461538461539</v>
      </c>
      <c r="G40" s="35"/>
      <c r="J40" s="18"/>
      <c r="K40" s="18"/>
      <c r="L40" s="19"/>
      <c r="P40" s="18"/>
      <c r="Q40" s="18"/>
      <c r="R40" s="19"/>
    </row>
    <row r="41" spans="1:18" x14ac:dyDescent="0.25">
      <c r="A41" s="12" t="s">
        <v>15</v>
      </c>
      <c r="B41" s="39">
        <v>118.3</v>
      </c>
      <c r="C41" s="19">
        <v>1</v>
      </c>
      <c r="D41" s="18">
        <f t="shared" si="3"/>
        <v>118.3</v>
      </c>
      <c r="E41" s="18">
        <f t="shared" si="1"/>
        <v>59150</v>
      </c>
      <c r="F41" s="24">
        <f t="shared" si="2"/>
        <v>20.222222222222221</v>
      </c>
      <c r="G41" s="35"/>
      <c r="J41" s="18"/>
      <c r="K41" s="18"/>
      <c r="L41" s="19"/>
      <c r="P41" s="18"/>
      <c r="Q41" s="18"/>
      <c r="R41" s="19"/>
    </row>
    <row r="42" spans="1:18" x14ac:dyDescent="0.25">
      <c r="A42" s="12" t="s">
        <v>16</v>
      </c>
      <c r="B42" s="9">
        <f>B17</f>
        <v>0.23</v>
      </c>
      <c r="C42" s="19">
        <f>B6</f>
        <v>195</v>
      </c>
      <c r="D42" s="18">
        <f t="shared" si="3"/>
        <v>44.85</v>
      </c>
      <c r="E42" s="18">
        <f t="shared" si="1"/>
        <v>22425</v>
      </c>
      <c r="F42" s="24">
        <f t="shared" si="2"/>
        <v>7.666666666666667</v>
      </c>
      <c r="G42" s="35"/>
      <c r="J42" s="18"/>
      <c r="K42" s="18"/>
      <c r="L42" s="19"/>
      <c r="P42" s="18"/>
      <c r="Q42" s="18"/>
      <c r="R42" s="19"/>
    </row>
    <row r="43" spans="1:18" x14ac:dyDescent="0.25">
      <c r="A43" s="12" t="s">
        <v>40</v>
      </c>
      <c r="B43" s="18">
        <f>B14</f>
        <v>16.54</v>
      </c>
      <c r="C43" s="44">
        <v>0.13439999999999999</v>
      </c>
      <c r="D43" s="18">
        <f t="shared" si="3"/>
        <v>2.2229759999999996</v>
      </c>
      <c r="E43" s="18">
        <f t="shared" si="1"/>
        <v>1111.4879999999998</v>
      </c>
      <c r="F43" s="24">
        <f t="shared" si="2"/>
        <v>0.3799958974358974</v>
      </c>
      <c r="G43" s="35"/>
      <c r="J43" s="18"/>
      <c r="K43" s="18"/>
      <c r="L43" s="19"/>
      <c r="P43" s="18"/>
      <c r="Q43" s="18"/>
      <c r="R43" s="19"/>
    </row>
    <row r="44" spans="1:18" x14ac:dyDescent="0.25">
      <c r="A44" s="12" t="s">
        <v>41</v>
      </c>
      <c r="B44" s="18">
        <f>B15</f>
        <v>13.67</v>
      </c>
      <c r="C44" s="44">
        <f>0.1611+0.8812+0.15</f>
        <v>1.1922999999999999</v>
      </c>
      <c r="D44" s="18">
        <f t="shared" si="3"/>
        <v>16.298741</v>
      </c>
      <c r="E44" s="18">
        <f t="shared" si="1"/>
        <v>8149.3705</v>
      </c>
      <c r="F44" s="24">
        <f t="shared" si="2"/>
        <v>2.7861095726495728</v>
      </c>
      <c r="G44" s="35"/>
      <c r="J44" s="18"/>
      <c r="K44" s="18"/>
      <c r="L44" s="19"/>
      <c r="P44" s="18"/>
      <c r="Q44" s="18"/>
      <c r="R44" s="19"/>
    </row>
    <row r="45" spans="1:18" x14ac:dyDescent="0.25">
      <c r="A45" s="12" t="s">
        <v>19</v>
      </c>
      <c r="B45" s="18">
        <f>B10</f>
        <v>4</v>
      </c>
      <c r="C45" s="44">
        <f>8.2204+1.6602</f>
        <v>9.8805999999999994</v>
      </c>
      <c r="D45" s="18">
        <f t="shared" si="3"/>
        <v>39.522399999999998</v>
      </c>
      <c r="E45" s="18">
        <f t="shared" si="1"/>
        <v>19761.199999999997</v>
      </c>
      <c r="F45" s="24">
        <f t="shared" si="2"/>
        <v>6.7559658119658117</v>
      </c>
      <c r="G45" s="35"/>
      <c r="J45" s="18"/>
      <c r="K45" s="18"/>
      <c r="L45" s="19"/>
      <c r="P45" s="18"/>
      <c r="Q45" s="18"/>
      <c r="R45" s="19"/>
    </row>
    <row r="46" spans="1:18" x14ac:dyDescent="0.25">
      <c r="A46" s="12" t="s">
        <v>86</v>
      </c>
      <c r="B46" s="18">
        <f>B10</f>
        <v>4</v>
      </c>
      <c r="C46" s="44">
        <v>8.5534999999999997</v>
      </c>
      <c r="D46" s="18">
        <f t="shared" si="3"/>
        <v>34.213999999999999</v>
      </c>
      <c r="E46" s="18">
        <f t="shared" si="1"/>
        <v>17107</v>
      </c>
      <c r="F46" s="24">
        <f t="shared" si="2"/>
        <v>5.8485470085470084</v>
      </c>
      <c r="G46" s="35"/>
      <c r="J46" s="18"/>
      <c r="K46" s="18"/>
      <c r="L46" s="19"/>
      <c r="P46" s="18"/>
      <c r="Q46" s="18"/>
      <c r="R46" s="19"/>
    </row>
    <row r="47" spans="1:18" x14ac:dyDescent="0.25">
      <c r="A47" s="12" t="s">
        <v>18</v>
      </c>
      <c r="B47" s="39">
        <v>25</v>
      </c>
      <c r="C47" s="19">
        <v>1</v>
      </c>
      <c r="D47" s="18">
        <f t="shared" si="3"/>
        <v>25</v>
      </c>
      <c r="E47" s="18">
        <f t="shared" si="1"/>
        <v>12500</v>
      </c>
      <c r="F47" s="24">
        <f t="shared" si="2"/>
        <v>4.2735042735042734</v>
      </c>
      <c r="G47" s="35"/>
      <c r="J47" s="18"/>
      <c r="K47" s="18"/>
      <c r="L47" s="19"/>
      <c r="P47" s="18"/>
      <c r="Q47" s="18"/>
      <c r="R47" s="19"/>
    </row>
    <row r="48" spans="1:18" x14ac:dyDescent="0.25">
      <c r="A48" s="12" t="s">
        <v>59</v>
      </c>
      <c r="B48" s="39">
        <v>11.72</v>
      </c>
      <c r="C48" s="19">
        <v>1</v>
      </c>
      <c r="D48" s="18">
        <f t="shared" si="3"/>
        <v>11.72</v>
      </c>
      <c r="E48" s="18">
        <f t="shared" si="1"/>
        <v>5860</v>
      </c>
      <c r="F48" s="24">
        <f t="shared" si="2"/>
        <v>2.0034188034188039</v>
      </c>
      <c r="G48" s="35"/>
      <c r="J48" s="18"/>
      <c r="K48" s="18"/>
      <c r="L48" s="19"/>
      <c r="P48" s="18"/>
      <c r="Q48" s="18"/>
      <c r="R48" s="19"/>
    </row>
    <row r="49" spans="1:18" x14ac:dyDescent="0.25">
      <c r="A49" s="12" t="s">
        <v>48</v>
      </c>
      <c r="B49" s="18">
        <f>IF((A22="Enter Cash Rent/ac"),B22,((B23*B6)*B5))</f>
        <v>228.14999999999998</v>
      </c>
      <c r="C49" s="19">
        <v>1</v>
      </c>
      <c r="D49" s="18">
        <f t="shared" si="3"/>
        <v>228.14999999999998</v>
      </c>
      <c r="E49" s="18">
        <f t="shared" si="1"/>
        <v>114074.99999999999</v>
      </c>
      <c r="F49" s="24">
        <f t="shared" si="2"/>
        <v>39</v>
      </c>
      <c r="G49" s="35"/>
      <c r="J49" s="18"/>
      <c r="K49" s="18"/>
      <c r="L49" s="19"/>
      <c r="P49" s="18"/>
      <c r="Q49" s="18"/>
      <c r="R49" s="19"/>
    </row>
    <row r="50" spans="1:18" x14ac:dyDescent="0.25">
      <c r="A50" s="14" t="s">
        <v>7</v>
      </c>
      <c r="B50" s="40">
        <v>129</v>
      </c>
      <c r="C50" s="3">
        <v>1</v>
      </c>
      <c r="D50" s="2">
        <f t="shared" si="3"/>
        <v>129</v>
      </c>
      <c r="E50" s="2">
        <f t="shared" si="1"/>
        <v>64500</v>
      </c>
      <c r="F50" s="25">
        <f t="shared" si="2"/>
        <v>22.051282051282051</v>
      </c>
      <c r="G50" s="35"/>
      <c r="J50" s="18"/>
      <c r="K50" s="18"/>
      <c r="L50" s="19"/>
      <c r="P50" s="18"/>
      <c r="Q50" s="18"/>
      <c r="R50" s="19"/>
    </row>
    <row r="51" spans="1:18" x14ac:dyDescent="0.25">
      <c r="A51" s="12" t="s">
        <v>5</v>
      </c>
      <c r="B51" s="18"/>
      <c r="C51" s="18"/>
      <c r="D51" s="18">
        <f>SUM(D26:D50)</f>
        <v>1040.2768169999999</v>
      </c>
      <c r="E51" s="18">
        <f>SUM(E26:E50)</f>
        <v>520138.40850000002</v>
      </c>
      <c r="F51" s="24">
        <f>SUM(F26:F50)</f>
        <v>177.82509692307693</v>
      </c>
      <c r="G51" s="35"/>
      <c r="J51" s="18"/>
      <c r="K51" s="18"/>
      <c r="L51" s="19"/>
      <c r="P51" s="18"/>
      <c r="Q51" s="18"/>
      <c r="R51" s="19"/>
    </row>
    <row r="52" spans="1:18" ht="15.75" thickBot="1" x14ac:dyDescent="0.3">
      <c r="A52" s="20"/>
      <c r="B52" s="21"/>
      <c r="C52" s="21"/>
      <c r="D52" s="21"/>
      <c r="E52" s="21"/>
      <c r="F52" s="22"/>
      <c r="G52" s="35"/>
    </row>
    <row r="53" spans="1:18" x14ac:dyDescent="0.25">
      <c r="A53" s="47" t="s">
        <v>58</v>
      </c>
      <c r="B53" s="1"/>
      <c r="C53" s="1"/>
      <c r="D53" s="1"/>
      <c r="G53" s="35"/>
    </row>
    <row r="54" spans="1:18" x14ac:dyDescent="0.25">
      <c r="A54" s="48" t="s">
        <v>83</v>
      </c>
      <c r="B54" s="35"/>
      <c r="C54" s="35"/>
      <c r="D54" s="35"/>
      <c r="E54" s="35"/>
      <c r="F54" s="35"/>
      <c r="G54" s="35"/>
    </row>
    <row r="55" spans="1:18" x14ac:dyDescent="0.25">
      <c r="A55" s="48" t="s">
        <v>84</v>
      </c>
      <c r="B55" s="35"/>
      <c r="C55" s="35"/>
      <c r="D55" s="35"/>
      <c r="E55" s="35"/>
      <c r="F55" s="35"/>
      <c r="G55" s="35"/>
    </row>
  </sheetData>
  <pageMargins left="0.7" right="0.7" top="0.75" bottom="0.75" header="0.3" footer="0.3"/>
  <pageSetup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5"/>
  <sheetViews>
    <sheetView workbookViewId="0">
      <selection activeCell="B2" sqref="B2"/>
    </sheetView>
  </sheetViews>
  <sheetFormatPr defaultRowHeight="15" x14ac:dyDescent="0.25"/>
  <cols>
    <col min="1" max="1" width="26.85546875" customWidth="1"/>
    <col min="2" max="2" width="15.28515625" customWidth="1"/>
    <col min="3" max="4" width="11.140625" customWidth="1"/>
    <col min="5" max="5" width="32.140625" customWidth="1"/>
    <col min="6" max="6" width="24.7109375" customWidth="1"/>
    <col min="7" max="7" width="12.85546875" customWidth="1"/>
  </cols>
  <sheetData>
    <row r="1" spans="1:7" ht="15.75" thickBot="1" x14ac:dyDescent="0.3">
      <c r="A1" s="35"/>
      <c r="B1" s="35"/>
      <c r="C1" s="35"/>
      <c r="D1" s="35"/>
      <c r="E1" s="35"/>
      <c r="F1" s="35"/>
      <c r="G1" s="35"/>
    </row>
    <row r="2" spans="1:7" ht="15.75" thickBot="1" x14ac:dyDescent="0.3">
      <c r="A2" s="10" t="s">
        <v>66</v>
      </c>
      <c r="B2" s="37" t="s">
        <v>67</v>
      </c>
      <c r="C2" s="11"/>
      <c r="D2" s="11"/>
      <c r="E2" s="10" t="s">
        <v>85</v>
      </c>
      <c r="F2" s="26">
        <f>E51</f>
        <v>356453.58499999996</v>
      </c>
      <c r="G2" s="35"/>
    </row>
    <row r="3" spans="1:7" ht="15.75" thickBot="1" x14ac:dyDescent="0.3">
      <c r="A3" s="12" t="s">
        <v>68</v>
      </c>
      <c r="B3" s="34" t="s">
        <v>72</v>
      </c>
      <c r="E3" s="12" t="s">
        <v>75</v>
      </c>
      <c r="F3" s="27">
        <f>B5*B6*B4</f>
        <v>405000</v>
      </c>
      <c r="G3" s="35"/>
    </row>
    <row r="4" spans="1:7" x14ac:dyDescent="0.25">
      <c r="A4" s="12" t="s">
        <v>0</v>
      </c>
      <c r="B4" s="38">
        <v>500</v>
      </c>
      <c r="C4" s="13"/>
      <c r="D4" s="13"/>
      <c r="E4" s="12" t="s">
        <v>65</v>
      </c>
      <c r="F4" s="27">
        <f>D51</f>
        <v>712.90716999999995</v>
      </c>
      <c r="G4" s="35"/>
    </row>
    <row r="5" spans="1:7" x14ac:dyDescent="0.25">
      <c r="A5" s="12" t="s">
        <v>1</v>
      </c>
      <c r="B5" s="39">
        <v>13.5</v>
      </c>
      <c r="C5" s="7"/>
      <c r="D5" s="7"/>
      <c r="E5" s="12" t="s">
        <v>70</v>
      </c>
      <c r="F5" s="27">
        <f>B5*B6</f>
        <v>810</v>
      </c>
      <c r="G5" s="35"/>
    </row>
    <row r="6" spans="1:7" x14ac:dyDescent="0.25">
      <c r="A6" s="12" t="s">
        <v>2</v>
      </c>
      <c r="B6" s="38">
        <v>60</v>
      </c>
      <c r="C6" s="13"/>
      <c r="D6" s="13"/>
      <c r="E6" s="12" t="s">
        <v>76</v>
      </c>
      <c r="F6" s="27">
        <f>D51/B6</f>
        <v>11.881786166666666</v>
      </c>
      <c r="G6" s="35"/>
    </row>
    <row r="7" spans="1:7" x14ac:dyDescent="0.25">
      <c r="A7" s="12" t="s">
        <v>3</v>
      </c>
      <c r="B7" s="33">
        <f>B4*B6</f>
        <v>30000</v>
      </c>
      <c r="C7" s="8"/>
      <c r="D7" s="8"/>
      <c r="E7" s="12" t="s">
        <v>71</v>
      </c>
      <c r="F7" s="27">
        <f>F5-F4</f>
        <v>97.092830000000049</v>
      </c>
      <c r="G7" s="35"/>
    </row>
    <row r="8" spans="1:7" ht="15.75" thickBot="1" x14ac:dyDescent="0.3">
      <c r="A8" s="12"/>
      <c r="B8" s="8"/>
      <c r="C8" s="8"/>
      <c r="D8" s="8"/>
      <c r="E8" s="20" t="s">
        <v>79</v>
      </c>
      <c r="F8" s="28">
        <f>F7/F4</f>
        <v>0.13619280894593899</v>
      </c>
      <c r="G8" s="35"/>
    </row>
    <row r="9" spans="1:7" x14ac:dyDescent="0.25">
      <c r="A9" s="14" t="s">
        <v>22</v>
      </c>
      <c r="B9" s="5" t="s">
        <v>27</v>
      </c>
      <c r="C9" s="8"/>
      <c r="D9" s="8"/>
      <c r="F9" s="15"/>
      <c r="G9" s="35"/>
    </row>
    <row r="10" spans="1:7" x14ac:dyDescent="0.25">
      <c r="A10" s="12" t="s">
        <v>23</v>
      </c>
      <c r="B10" s="39">
        <v>4</v>
      </c>
      <c r="C10" s="7"/>
      <c r="D10" s="7"/>
      <c r="F10" s="15"/>
      <c r="G10" s="35"/>
    </row>
    <row r="11" spans="1:7" x14ac:dyDescent="0.25">
      <c r="A11" s="12" t="s">
        <v>24</v>
      </c>
      <c r="B11" s="39">
        <v>0.78</v>
      </c>
      <c r="C11" s="7"/>
      <c r="D11" s="7"/>
      <c r="F11" s="15"/>
      <c r="G11" s="35"/>
    </row>
    <row r="12" spans="1:7" x14ac:dyDescent="0.25">
      <c r="A12" s="12" t="s">
        <v>25</v>
      </c>
      <c r="B12" s="39">
        <v>0.9</v>
      </c>
      <c r="C12" s="7"/>
      <c r="D12" s="7"/>
      <c r="F12" s="15"/>
      <c r="G12" s="35"/>
    </row>
    <row r="13" spans="1:7" x14ac:dyDescent="0.25">
      <c r="A13" s="12" t="s">
        <v>26</v>
      </c>
      <c r="B13" s="39">
        <v>0.67</v>
      </c>
      <c r="C13" s="7"/>
      <c r="D13" s="7"/>
      <c r="F13" s="15"/>
      <c r="G13" s="35"/>
    </row>
    <row r="14" spans="1:7" x14ac:dyDescent="0.25">
      <c r="A14" s="12" t="s">
        <v>43</v>
      </c>
      <c r="B14" s="39">
        <v>16.54</v>
      </c>
      <c r="C14" s="7"/>
      <c r="D14" s="7"/>
      <c r="F14" s="15"/>
      <c r="G14" s="35"/>
    </row>
    <row r="15" spans="1:7" x14ac:dyDescent="0.25">
      <c r="A15" s="12" t="s">
        <v>42</v>
      </c>
      <c r="B15" s="39">
        <v>13.67</v>
      </c>
      <c r="C15" s="7"/>
      <c r="D15" s="7"/>
      <c r="F15" s="15"/>
      <c r="G15" s="35"/>
    </row>
    <row r="16" spans="1:7" x14ac:dyDescent="0.25">
      <c r="A16" s="14" t="s">
        <v>29</v>
      </c>
      <c r="B16" s="40">
        <v>0.27</v>
      </c>
      <c r="C16" s="7"/>
      <c r="D16" s="7"/>
      <c r="F16" s="15"/>
      <c r="G16" s="35"/>
    </row>
    <row r="17" spans="1:7" x14ac:dyDescent="0.25">
      <c r="A17" s="12"/>
      <c r="B17" s="7"/>
      <c r="C17" s="7"/>
      <c r="D17" s="7"/>
      <c r="F17" s="15"/>
      <c r="G17" s="35"/>
    </row>
    <row r="18" spans="1:7" x14ac:dyDescent="0.25">
      <c r="A18" s="14" t="s">
        <v>44</v>
      </c>
      <c r="B18" s="6" t="s">
        <v>47</v>
      </c>
      <c r="C18" s="7"/>
      <c r="D18" s="7"/>
      <c r="F18" s="15"/>
      <c r="G18" s="35"/>
    </row>
    <row r="19" spans="1:7" x14ac:dyDescent="0.25">
      <c r="A19" s="12" t="s">
        <v>45</v>
      </c>
      <c r="B19" s="41">
        <v>0</v>
      </c>
      <c r="C19" s="7"/>
      <c r="D19" s="7"/>
      <c r="F19" s="15"/>
      <c r="G19" s="35"/>
    </row>
    <row r="20" spans="1:7" x14ac:dyDescent="0.25">
      <c r="A20" s="14" t="s">
        <v>46</v>
      </c>
      <c r="B20" s="42">
        <v>1</v>
      </c>
      <c r="C20" s="7"/>
      <c r="D20" s="7"/>
      <c r="F20" s="15"/>
      <c r="G20" s="35"/>
    </row>
    <row r="21" spans="1:7" x14ac:dyDescent="0.25">
      <c r="A21" s="12" t="str">
        <f>IF((B19=1),"Enter Cash Rent/ac"," ")</f>
        <v xml:space="preserve"> </v>
      </c>
      <c r="B21" s="41"/>
      <c r="C21" s="7"/>
      <c r="D21" s="7"/>
      <c r="F21" s="15"/>
      <c r="G21" s="35"/>
    </row>
    <row r="22" spans="1:7" x14ac:dyDescent="0.25">
      <c r="A22" s="14" t="str">
        <f>IF((B20=1),"Enter Share Rent Percentage ","")</f>
        <v xml:space="preserve">Enter Share Rent Percentage </v>
      </c>
      <c r="B22" s="43">
        <v>0.2</v>
      </c>
      <c r="C22" s="7"/>
      <c r="D22" s="7"/>
      <c r="F22" s="15"/>
      <c r="G22" s="35"/>
    </row>
    <row r="23" spans="1:7" x14ac:dyDescent="0.25">
      <c r="A23" s="12"/>
      <c r="F23" s="15"/>
      <c r="G23" s="35"/>
    </row>
    <row r="24" spans="1:7" ht="30" x14ac:dyDescent="0.25">
      <c r="A24" s="16" t="s">
        <v>6</v>
      </c>
      <c r="B24" s="4" t="s">
        <v>31</v>
      </c>
      <c r="C24" s="4" t="s">
        <v>30</v>
      </c>
      <c r="D24" s="4" t="s">
        <v>4</v>
      </c>
      <c r="E24" s="4" t="s">
        <v>64</v>
      </c>
      <c r="F24" s="23" t="s">
        <v>82</v>
      </c>
      <c r="G24" s="35"/>
    </row>
    <row r="25" spans="1:7" x14ac:dyDescent="0.25">
      <c r="A25" s="12" t="s">
        <v>8</v>
      </c>
      <c r="B25" s="39">
        <v>53.6</v>
      </c>
      <c r="C25" s="17">
        <v>1</v>
      </c>
      <c r="D25" s="9">
        <f t="shared" ref="D25:D30" si="0">B25*C25</f>
        <v>53.6</v>
      </c>
      <c r="E25" s="18">
        <f>D25*$B$4</f>
        <v>26800</v>
      </c>
      <c r="F25" s="24">
        <f>D25/$B$5</f>
        <v>3.9703703703703703</v>
      </c>
      <c r="G25" s="35"/>
    </row>
    <row r="26" spans="1:7" x14ac:dyDescent="0.25">
      <c r="A26" s="12" t="s">
        <v>21</v>
      </c>
      <c r="B26" s="39">
        <v>3.04</v>
      </c>
      <c r="C26" s="44">
        <v>1</v>
      </c>
      <c r="D26" s="18">
        <f t="shared" si="0"/>
        <v>3.04</v>
      </c>
      <c r="E26" s="18">
        <f t="shared" ref="E26:E49" si="1">D26*$B$4</f>
        <v>1520</v>
      </c>
      <c r="F26" s="24">
        <f t="shared" ref="F26:F50" si="2">D26/$B$5</f>
        <v>0.22518518518518518</v>
      </c>
      <c r="G26" s="35"/>
    </row>
    <row r="27" spans="1:7" x14ac:dyDescent="0.25">
      <c r="A27" s="12" t="s">
        <v>10</v>
      </c>
      <c r="B27" s="18">
        <v>0.78</v>
      </c>
      <c r="C27" s="44">
        <v>0</v>
      </c>
      <c r="D27" s="18">
        <f t="shared" si="0"/>
        <v>0</v>
      </c>
      <c r="E27" s="18">
        <f t="shared" si="1"/>
        <v>0</v>
      </c>
      <c r="F27" s="24">
        <f t="shared" si="2"/>
        <v>0</v>
      </c>
      <c r="G27" s="35"/>
    </row>
    <row r="28" spans="1:7" x14ac:dyDescent="0.25">
      <c r="A28" s="12" t="s">
        <v>12</v>
      </c>
      <c r="B28" s="18">
        <v>0.67</v>
      </c>
      <c r="C28" s="44">
        <v>50</v>
      </c>
      <c r="D28" s="18">
        <f t="shared" si="0"/>
        <v>33.5</v>
      </c>
      <c r="E28" s="18">
        <f t="shared" si="1"/>
        <v>16750</v>
      </c>
      <c r="F28" s="24">
        <f t="shared" si="2"/>
        <v>2.4814814814814814</v>
      </c>
      <c r="G28" s="35"/>
    </row>
    <row r="29" spans="1:7" x14ac:dyDescent="0.25">
      <c r="A29" s="12" t="s">
        <v>11</v>
      </c>
      <c r="B29" s="18">
        <v>0.9</v>
      </c>
      <c r="C29" s="44">
        <v>50</v>
      </c>
      <c r="D29" s="18">
        <f t="shared" si="0"/>
        <v>45</v>
      </c>
      <c r="E29" s="18">
        <f t="shared" si="1"/>
        <v>22500</v>
      </c>
      <c r="F29" s="24">
        <f t="shared" si="2"/>
        <v>3.3333333333333335</v>
      </c>
      <c r="G29" s="35"/>
    </row>
    <row r="30" spans="1:7" x14ac:dyDescent="0.25">
      <c r="A30" s="12" t="s">
        <v>13</v>
      </c>
      <c r="B30" s="39">
        <v>19.47</v>
      </c>
      <c r="C30" s="19">
        <v>1</v>
      </c>
      <c r="D30" s="18">
        <f t="shared" si="0"/>
        <v>19.47</v>
      </c>
      <c r="E30" s="18">
        <f t="shared" si="1"/>
        <v>9735</v>
      </c>
      <c r="F30" s="24">
        <f t="shared" si="2"/>
        <v>1.4422222222222221</v>
      </c>
      <c r="G30" s="35"/>
    </row>
    <row r="31" spans="1:7" x14ac:dyDescent="0.25">
      <c r="A31" s="12" t="s">
        <v>32</v>
      </c>
      <c r="B31" s="39">
        <v>0.19</v>
      </c>
      <c r="C31" s="44">
        <v>66</v>
      </c>
      <c r="D31" s="18">
        <f t="shared" ref="D31:D50" si="3">B31*C31</f>
        <v>12.540000000000001</v>
      </c>
      <c r="E31" s="18">
        <f t="shared" si="1"/>
        <v>6270.0000000000009</v>
      </c>
      <c r="F31" s="24">
        <f t="shared" si="2"/>
        <v>0.92888888888888899</v>
      </c>
      <c r="G31" s="35"/>
    </row>
    <row r="32" spans="1:7" x14ac:dyDescent="0.25">
      <c r="A32" s="12" t="s">
        <v>33</v>
      </c>
      <c r="B32" s="39">
        <v>3.25</v>
      </c>
      <c r="C32" s="44">
        <v>1</v>
      </c>
      <c r="D32" s="18">
        <f t="shared" si="3"/>
        <v>3.25</v>
      </c>
      <c r="E32" s="18">
        <f t="shared" si="1"/>
        <v>1625</v>
      </c>
      <c r="F32" s="24">
        <f t="shared" si="2"/>
        <v>0.24074074074074073</v>
      </c>
      <c r="G32" s="35"/>
    </row>
    <row r="33" spans="1:7" x14ac:dyDescent="0.25">
      <c r="A33" s="12" t="s">
        <v>34</v>
      </c>
      <c r="B33" s="39">
        <v>3.2</v>
      </c>
      <c r="C33" s="44">
        <v>2</v>
      </c>
      <c r="D33" s="18">
        <f t="shared" si="3"/>
        <v>6.4</v>
      </c>
      <c r="E33" s="18">
        <f t="shared" si="1"/>
        <v>3200</v>
      </c>
      <c r="F33" s="24">
        <f t="shared" si="2"/>
        <v>0.47407407407407409</v>
      </c>
      <c r="G33" s="35"/>
    </row>
    <row r="34" spans="1:7" x14ac:dyDescent="0.25">
      <c r="A34" s="12" t="s">
        <v>35</v>
      </c>
      <c r="B34" s="39">
        <v>11.6</v>
      </c>
      <c r="C34" s="44">
        <v>1</v>
      </c>
      <c r="D34" s="18">
        <f t="shared" si="3"/>
        <v>11.6</v>
      </c>
      <c r="E34" s="18">
        <f t="shared" si="1"/>
        <v>5800</v>
      </c>
      <c r="F34" s="24">
        <f t="shared" si="2"/>
        <v>0.85925925925925928</v>
      </c>
      <c r="G34" s="35"/>
    </row>
    <row r="35" spans="1:7" x14ac:dyDescent="0.25">
      <c r="A35" s="12" t="s">
        <v>36</v>
      </c>
      <c r="B35" s="39">
        <v>6.88</v>
      </c>
      <c r="C35" s="44">
        <v>1</v>
      </c>
      <c r="D35" s="18">
        <f t="shared" si="3"/>
        <v>6.88</v>
      </c>
      <c r="E35" s="18">
        <f t="shared" si="1"/>
        <v>3440</v>
      </c>
      <c r="F35" s="24">
        <f t="shared" si="2"/>
        <v>0.50962962962962965</v>
      </c>
      <c r="G35" s="35"/>
    </row>
    <row r="36" spans="1:7" x14ac:dyDescent="0.25">
      <c r="A36" s="12" t="s">
        <v>38</v>
      </c>
      <c r="B36" s="39">
        <v>9.6</v>
      </c>
      <c r="C36" s="44">
        <v>0.75</v>
      </c>
      <c r="D36" s="18">
        <f t="shared" si="3"/>
        <v>7.1999999999999993</v>
      </c>
      <c r="E36" s="18">
        <f t="shared" si="1"/>
        <v>3599.9999999999995</v>
      </c>
      <c r="F36" s="24">
        <f t="shared" si="2"/>
        <v>0.53333333333333333</v>
      </c>
      <c r="G36" s="35"/>
    </row>
    <row r="37" spans="1:7" x14ac:dyDescent="0.25">
      <c r="A37" s="12" t="s">
        <v>39</v>
      </c>
      <c r="B37" s="39">
        <v>1.05</v>
      </c>
      <c r="C37" s="44">
        <v>16</v>
      </c>
      <c r="D37" s="18">
        <f t="shared" si="3"/>
        <v>16.8</v>
      </c>
      <c r="E37" s="18">
        <f t="shared" si="1"/>
        <v>8400</v>
      </c>
      <c r="F37" s="24">
        <f t="shared" si="2"/>
        <v>1.2444444444444445</v>
      </c>
      <c r="G37" s="35"/>
    </row>
    <row r="38" spans="1:7" x14ac:dyDescent="0.25">
      <c r="A38" s="12" t="s">
        <v>49</v>
      </c>
      <c r="B38" s="39">
        <v>2.75</v>
      </c>
      <c r="C38" s="44">
        <v>10</v>
      </c>
      <c r="D38" s="18">
        <f t="shared" si="3"/>
        <v>27.5</v>
      </c>
      <c r="E38" s="18">
        <f t="shared" si="1"/>
        <v>13750</v>
      </c>
      <c r="F38" s="24">
        <f t="shared" si="2"/>
        <v>2.0370370370370372</v>
      </c>
      <c r="G38" s="35"/>
    </row>
    <row r="39" spans="1:7" x14ac:dyDescent="0.25">
      <c r="A39" s="12" t="s">
        <v>50</v>
      </c>
      <c r="B39" s="39">
        <v>3.3</v>
      </c>
      <c r="C39" s="44">
        <v>1</v>
      </c>
      <c r="D39" s="18">
        <f t="shared" si="3"/>
        <v>3.3</v>
      </c>
      <c r="E39" s="18">
        <f t="shared" si="1"/>
        <v>1650</v>
      </c>
      <c r="F39" s="24">
        <f t="shared" si="2"/>
        <v>0.24444444444444444</v>
      </c>
      <c r="G39" s="35"/>
    </row>
    <row r="40" spans="1:7" x14ac:dyDescent="0.25">
      <c r="A40" s="12" t="s">
        <v>14</v>
      </c>
      <c r="B40" s="39">
        <v>0.24</v>
      </c>
      <c r="C40" s="19">
        <v>33</v>
      </c>
      <c r="D40" s="18">
        <f t="shared" si="3"/>
        <v>7.92</v>
      </c>
      <c r="E40" s="18">
        <f t="shared" si="1"/>
        <v>3960</v>
      </c>
      <c r="F40" s="24">
        <f t="shared" si="2"/>
        <v>0.58666666666666667</v>
      </c>
      <c r="G40" s="35"/>
    </row>
    <row r="41" spans="1:7" x14ac:dyDescent="0.25">
      <c r="A41" s="12" t="s">
        <v>15</v>
      </c>
      <c r="B41" s="39">
        <v>58</v>
      </c>
      <c r="C41" s="19">
        <v>1</v>
      </c>
      <c r="D41" s="18">
        <f t="shared" si="3"/>
        <v>58</v>
      </c>
      <c r="E41" s="18">
        <f t="shared" si="1"/>
        <v>29000</v>
      </c>
      <c r="F41" s="24">
        <f t="shared" si="2"/>
        <v>4.2962962962962967</v>
      </c>
      <c r="G41" s="35"/>
    </row>
    <row r="42" spans="1:7" x14ac:dyDescent="0.25">
      <c r="A42" s="12" t="s">
        <v>16</v>
      </c>
      <c r="B42" s="9">
        <f>B16</f>
        <v>0.27</v>
      </c>
      <c r="C42" s="19">
        <f>B6</f>
        <v>60</v>
      </c>
      <c r="D42" s="18">
        <f t="shared" si="3"/>
        <v>16.200000000000003</v>
      </c>
      <c r="E42" s="18">
        <f t="shared" si="1"/>
        <v>8100.0000000000018</v>
      </c>
      <c r="F42" s="24">
        <f t="shared" si="2"/>
        <v>1.2000000000000002</v>
      </c>
      <c r="G42" s="35"/>
    </row>
    <row r="43" spans="1:7" x14ac:dyDescent="0.25">
      <c r="A43" s="12" t="s">
        <v>40</v>
      </c>
      <c r="B43" s="18">
        <f>B14</f>
        <v>16.54</v>
      </c>
      <c r="C43" s="44">
        <v>8.5099999999999995E-2</v>
      </c>
      <c r="D43" s="18">
        <f t="shared" si="3"/>
        <v>1.4075539999999997</v>
      </c>
      <c r="E43" s="18">
        <f t="shared" si="1"/>
        <v>703.77699999999993</v>
      </c>
      <c r="F43" s="24">
        <f t="shared" si="2"/>
        <v>0.10426325925925924</v>
      </c>
      <c r="G43" s="35"/>
    </row>
    <row r="44" spans="1:7" x14ac:dyDescent="0.25">
      <c r="A44" s="12" t="s">
        <v>41</v>
      </c>
      <c r="B44" s="18">
        <f>B15</f>
        <v>13.67</v>
      </c>
      <c r="C44" s="44">
        <f>0.1345+0.7203+0.15</f>
        <v>1.0047999999999999</v>
      </c>
      <c r="D44" s="18">
        <f t="shared" si="3"/>
        <v>13.735615999999998</v>
      </c>
      <c r="E44" s="18">
        <f t="shared" si="1"/>
        <v>6867.8079999999991</v>
      </c>
      <c r="F44" s="24">
        <f t="shared" si="2"/>
        <v>1.0174530370370369</v>
      </c>
      <c r="G44" s="35"/>
    </row>
    <row r="45" spans="1:7" x14ac:dyDescent="0.25">
      <c r="A45" s="12" t="s">
        <v>19</v>
      </c>
      <c r="B45" s="18">
        <f>B10</f>
        <v>4</v>
      </c>
      <c r="C45" s="44">
        <f>6.8886+1.2047</f>
        <v>8.093300000000001</v>
      </c>
      <c r="D45" s="18">
        <f t="shared" si="3"/>
        <v>32.373200000000004</v>
      </c>
      <c r="E45" s="18">
        <f t="shared" si="1"/>
        <v>16186.600000000002</v>
      </c>
      <c r="F45" s="24">
        <f t="shared" si="2"/>
        <v>2.398014814814815</v>
      </c>
      <c r="G45" s="35"/>
    </row>
    <row r="46" spans="1:7" x14ac:dyDescent="0.25">
      <c r="A46" s="12" t="s">
        <v>86</v>
      </c>
      <c r="B46" s="18">
        <f>B10</f>
        <v>4</v>
      </c>
      <c r="C46" s="44">
        <v>4.8876999999999997</v>
      </c>
      <c r="D46" s="18">
        <f t="shared" si="3"/>
        <v>19.550799999999999</v>
      </c>
      <c r="E46" s="18">
        <f t="shared" si="1"/>
        <v>9775.4</v>
      </c>
      <c r="F46" s="24">
        <f t="shared" si="2"/>
        <v>1.4482074074074074</v>
      </c>
      <c r="G46" s="35"/>
    </row>
    <row r="47" spans="1:7" x14ac:dyDescent="0.25">
      <c r="A47" s="12" t="s">
        <v>18</v>
      </c>
      <c r="B47" s="39">
        <v>20.93</v>
      </c>
      <c r="C47" s="19">
        <v>1</v>
      </c>
      <c r="D47" s="18">
        <f t="shared" si="3"/>
        <v>20.93</v>
      </c>
      <c r="E47" s="18">
        <f t="shared" si="1"/>
        <v>10465</v>
      </c>
      <c r="F47" s="24">
        <f t="shared" si="2"/>
        <v>1.5503703703703704</v>
      </c>
      <c r="G47" s="35"/>
    </row>
    <row r="48" spans="1:7" x14ac:dyDescent="0.25">
      <c r="A48" s="12" t="s">
        <v>59</v>
      </c>
      <c r="B48" s="39">
        <v>6.05</v>
      </c>
      <c r="C48" s="19">
        <v>1</v>
      </c>
      <c r="D48" s="18">
        <f t="shared" si="3"/>
        <v>6.05</v>
      </c>
      <c r="E48" s="18">
        <f t="shared" si="1"/>
        <v>3025</v>
      </c>
      <c r="F48" s="24">
        <f t="shared" si="2"/>
        <v>0.44814814814814813</v>
      </c>
      <c r="G48" s="35"/>
    </row>
    <row r="49" spans="1:7" x14ac:dyDescent="0.25">
      <c r="A49" s="12" t="s">
        <v>48</v>
      </c>
      <c r="B49" s="18">
        <f>IF((A21="Enter Cash Rent/ac"),B21,((B22*B6)*B5))</f>
        <v>162</v>
      </c>
      <c r="C49" s="19">
        <v>1</v>
      </c>
      <c r="D49" s="18">
        <f t="shared" si="3"/>
        <v>162</v>
      </c>
      <c r="E49" s="18">
        <f t="shared" si="1"/>
        <v>81000</v>
      </c>
      <c r="F49" s="24">
        <f t="shared" si="2"/>
        <v>12</v>
      </c>
      <c r="G49" s="35"/>
    </row>
    <row r="50" spans="1:7" x14ac:dyDescent="0.25">
      <c r="A50" s="14" t="s">
        <v>7</v>
      </c>
      <c r="B50" s="40">
        <v>124.66</v>
      </c>
      <c r="C50" s="3">
        <v>1</v>
      </c>
      <c r="D50" s="2">
        <f t="shared" si="3"/>
        <v>124.66</v>
      </c>
      <c r="E50" s="2">
        <f>D50*$B$4</f>
        <v>62330</v>
      </c>
      <c r="F50" s="25">
        <f t="shared" si="2"/>
        <v>9.2340740740740745</v>
      </c>
      <c r="G50" s="35"/>
    </row>
    <row r="51" spans="1:7" x14ac:dyDescent="0.25">
      <c r="A51" s="12" t="s">
        <v>5</v>
      </c>
      <c r="B51" s="18"/>
      <c r="C51" s="18"/>
      <c r="D51" s="18">
        <f t="shared" ref="D51" si="4">SUM(D25:D50)</f>
        <v>712.90716999999995</v>
      </c>
      <c r="E51" s="18">
        <f>SUM(E25:E50)</f>
        <v>356453.58499999996</v>
      </c>
      <c r="F51" s="24">
        <f>SUM(F25:F50)</f>
        <v>52.807938518518512</v>
      </c>
      <c r="G51" s="35"/>
    </row>
    <row r="52" spans="1:7" ht="15.75" thickBot="1" x14ac:dyDescent="0.3">
      <c r="A52" s="20"/>
      <c r="B52" s="21"/>
      <c r="C52" s="21"/>
      <c r="D52" s="21"/>
      <c r="E52" s="21"/>
      <c r="F52" s="22"/>
      <c r="G52" s="35"/>
    </row>
    <row r="53" spans="1:7" x14ac:dyDescent="0.25">
      <c r="A53" s="12" t="s">
        <v>58</v>
      </c>
      <c r="G53" s="35"/>
    </row>
    <row r="54" spans="1:7" x14ac:dyDescent="0.25">
      <c r="A54" s="48" t="s">
        <v>83</v>
      </c>
      <c r="B54" s="35"/>
      <c r="C54" s="35"/>
      <c r="D54" s="35"/>
      <c r="E54" s="35"/>
      <c r="F54" s="35"/>
      <c r="G54" s="35"/>
    </row>
    <row r="55" spans="1:7" x14ac:dyDescent="0.25">
      <c r="A55" s="48" t="s">
        <v>84</v>
      </c>
      <c r="B55" s="35"/>
      <c r="C55" s="35"/>
      <c r="D55" s="35"/>
      <c r="E55" s="35"/>
      <c r="F55" s="35"/>
      <c r="G55" s="35"/>
    </row>
  </sheetData>
  <pageMargins left="0.7" right="0.7" top="0.75" bottom="0.75" header="0.3" footer="0.3"/>
  <pageSetup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60"/>
  <sheetViews>
    <sheetView workbookViewId="0">
      <selection activeCell="B2" sqref="B2"/>
    </sheetView>
  </sheetViews>
  <sheetFormatPr defaultRowHeight="15" x14ac:dyDescent="0.25"/>
  <cols>
    <col min="1" max="1" width="26.85546875" customWidth="1"/>
    <col min="2" max="2" width="15.28515625" customWidth="1"/>
    <col min="3" max="4" width="11.140625" customWidth="1"/>
    <col min="5" max="5" width="37.7109375" customWidth="1"/>
    <col min="6" max="6" width="24.7109375" customWidth="1"/>
    <col min="7" max="7" width="12.85546875" customWidth="1"/>
  </cols>
  <sheetData>
    <row r="1" spans="1:7" ht="15.75" thickBot="1" x14ac:dyDescent="0.3">
      <c r="A1" s="35"/>
      <c r="B1" s="35"/>
      <c r="C1" s="35"/>
      <c r="D1" s="35"/>
      <c r="E1" s="35"/>
      <c r="F1" s="35"/>
      <c r="G1" s="35"/>
    </row>
    <row r="2" spans="1:7" ht="15.75" thickBot="1" x14ac:dyDescent="0.3">
      <c r="A2" s="10" t="s">
        <v>66</v>
      </c>
      <c r="B2" s="37" t="s">
        <v>67</v>
      </c>
      <c r="C2" s="11"/>
      <c r="D2" s="11"/>
      <c r="E2" s="10" t="s">
        <v>85</v>
      </c>
      <c r="F2" s="26">
        <f>E56</f>
        <v>613613.88250000007</v>
      </c>
      <c r="G2" s="35"/>
    </row>
    <row r="3" spans="1:7" ht="15.75" thickBot="1" x14ac:dyDescent="0.3">
      <c r="A3" s="12" t="s">
        <v>68</v>
      </c>
      <c r="B3" s="34" t="s">
        <v>73</v>
      </c>
      <c r="E3" s="12" t="s">
        <v>75</v>
      </c>
      <c r="F3" s="36">
        <f>B5*B6*B4</f>
        <v>510000</v>
      </c>
      <c r="G3" s="35"/>
    </row>
    <row r="4" spans="1:7" x14ac:dyDescent="0.25">
      <c r="A4" s="12" t="s">
        <v>0</v>
      </c>
      <c r="B4" s="38">
        <v>500</v>
      </c>
      <c r="C4" s="13"/>
      <c r="D4" s="13"/>
      <c r="E4" s="12" t="s">
        <v>65</v>
      </c>
      <c r="F4" s="27">
        <f>D56</f>
        <v>1227.2277650000001</v>
      </c>
      <c r="G4" s="35"/>
    </row>
    <row r="5" spans="1:7" x14ac:dyDescent="0.25">
      <c r="A5" s="12" t="s">
        <v>1</v>
      </c>
      <c r="B5" s="45">
        <v>0.85</v>
      </c>
      <c r="C5" s="7"/>
      <c r="D5" s="7"/>
      <c r="E5" s="12" t="s">
        <v>70</v>
      </c>
      <c r="F5" s="27">
        <f>B5*B6</f>
        <v>1020</v>
      </c>
      <c r="G5" s="35"/>
    </row>
    <row r="6" spans="1:7" x14ac:dyDescent="0.25">
      <c r="A6" s="12" t="s">
        <v>2</v>
      </c>
      <c r="B6" s="46">
        <v>1200</v>
      </c>
      <c r="C6" s="13"/>
      <c r="D6" s="13"/>
      <c r="E6" s="12" t="s">
        <v>77</v>
      </c>
      <c r="F6" s="27">
        <f>D56/B6</f>
        <v>1.0226898041666668</v>
      </c>
      <c r="G6" s="35"/>
    </row>
    <row r="7" spans="1:7" x14ac:dyDescent="0.25">
      <c r="A7" s="12" t="s">
        <v>87</v>
      </c>
      <c r="B7" s="33">
        <f>B4*B6</f>
        <v>600000</v>
      </c>
      <c r="C7" s="8"/>
      <c r="D7" s="8"/>
      <c r="E7" s="12" t="s">
        <v>71</v>
      </c>
      <c r="F7" s="27">
        <f>F5-F4</f>
        <v>-207.22776500000009</v>
      </c>
      <c r="G7" s="35"/>
    </row>
    <row r="8" spans="1:7" ht="15.75" thickBot="1" x14ac:dyDescent="0.3">
      <c r="A8" s="12"/>
      <c r="B8" s="8"/>
      <c r="C8" s="8"/>
      <c r="D8" s="8"/>
      <c r="E8" s="20" t="s">
        <v>79</v>
      </c>
      <c r="F8" s="28">
        <f>F7/F4</f>
        <v>-0.16885843924823529</v>
      </c>
      <c r="G8" s="35"/>
    </row>
    <row r="9" spans="1:7" x14ac:dyDescent="0.25">
      <c r="A9" s="14" t="s">
        <v>22</v>
      </c>
      <c r="B9" s="5" t="s">
        <v>27</v>
      </c>
      <c r="C9" s="8"/>
      <c r="D9" s="8"/>
      <c r="F9" s="15"/>
      <c r="G9" s="35"/>
    </row>
    <row r="10" spans="1:7" x14ac:dyDescent="0.25">
      <c r="A10" s="12" t="s">
        <v>23</v>
      </c>
      <c r="B10" s="39">
        <v>4</v>
      </c>
      <c r="C10" s="7"/>
      <c r="D10" s="7"/>
      <c r="F10" s="15"/>
      <c r="G10" s="35"/>
    </row>
    <row r="11" spans="1:7" x14ac:dyDescent="0.25">
      <c r="A11" s="12" t="s">
        <v>24</v>
      </c>
      <c r="B11" s="39">
        <v>0.78</v>
      </c>
      <c r="C11" s="7"/>
      <c r="D11" s="7"/>
      <c r="F11" s="15"/>
      <c r="G11" s="35"/>
    </row>
    <row r="12" spans="1:7" x14ac:dyDescent="0.25">
      <c r="A12" s="12" t="s">
        <v>25</v>
      </c>
      <c r="B12" s="39">
        <v>0.9</v>
      </c>
      <c r="C12" s="7"/>
      <c r="D12" s="7"/>
      <c r="F12" s="15"/>
      <c r="G12" s="35"/>
    </row>
    <row r="13" spans="1:7" x14ac:dyDescent="0.25">
      <c r="A13" s="12" t="s">
        <v>26</v>
      </c>
      <c r="B13" s="39">
        <v>0.67</v>
      </c>
      <c r="C13" s="7"/>
      <c r="D13" s="7"/>
      <c r="F13" s="15"/>
      <c r="G13" s="35"/>
    </row>
    <row r="14" spans="1:7" x14ac:dyDescent="0.25">
      <c r="A14" s="12" t="s">
        <v>43</v>
      </c>
      <c r="B14" s="39">
        <v>16.54</v>
      </c>
      <c r="C14" s="7"/>
      <c r="D14" s="7"/>
      <c r="F14" s="15"/>
      <c r="G14" s="35"/>
    </row>
    <row r="15" spans="1:7" x14ac:dyDescent="0.25">
      <c r="A15" s="14" t="s">
        <v>42</v>
      </c>
      <c r="B15" s="40">
        <v>13.67</v>
      </c>
      <c r="C15" s="7"/>
      <c r="D15" s="7"/>
      <c r="F15" s="15"/>
      <c r="G15" s="35"/>
    </row>
    <row r="16" spans="1:7" x14ac:dyDescent="0.25">
      <c r="A16" s="12"/>
      <c r="B16" s="7"/>
      <c r="C16" s="7"/>
      <c r="D16" s="7"/>
      <c r="F16" s="15"/>
      <c r="G16" s="35"/>
    </row>
    <row r="17" spans="1:7" x14ac:dyDescent="0.25">
      <c r="A17" s="14" t="s">
        <v>44</v>
      </c>
      <c r="B17" s="6" t="s">
        <v>47</v>
      </c>
      <c r="C17" s="7"/>
      <c r="D17" s="7"/>
      <c r="F17" s="15"/>
      <c r="G17" s="35"/>
    </row>
    <row r="18" spans="1:7" x14ac:dyDescent="0.25">
      <c r="A18" s="12" t="s">
        <v>45</v>
      </c>
      <c r="B18" s="41">
        <v>0</v>
      </c>
      <c r="C18" s="7"/>
      <c r="D18" s="7"/>
      <c r="F18" s="15"/>
      <c r="G18" s="35"/>
    </row>
    <row r="19" spans="1:7" x14ac:dyDescent="0.25">
      <c r="A19" s="14" t="s">
        <v>46</v>
      </c>
      <c r="B19" s="42">
        <v>1</v>
      </c>
      <c r="C19" s="7"/>
      <c r="D19" s="7"/>
      <c r="F19" s="15"/>
      <c r="G19" s="35"/>
    </row>
    <row r="20" spans="1:7" x14ac:dyDescent="0.25">
      <c r="A20" s="12" t="str">
        <f>IF((B18=1),"Enter Cash Rent/ac"," ")</f>
        <v xml:space="preserve"> </v>
      </c>
      <c r="B20" s="41"/>
      <c r="C20" s="7"/>
      <c r="D20" s="7"/>
      <c r="F20" s="15"/>
      <c r="G20" s="35"/>
    </row>
    <row r="21" spans="1:7" x14ac:dyDescent="0.25">
      <c r="A21" s="14" t="str">
        <f>IF((B19=1),"Enter Share Rent Percentage ","")</f>
        <v xml:space="preserve">Enter Share Rent Percentage </v>
      </c>
      <c r="B21" s="43">
        <v>0.15</v>
      </c>
      <c r="C21" s="7"/>
      <c r="D21" s="7"/>
      <c r="F21" s="15"/>
      <c r="G21" s="35"/>
    </row>
    <row r="22" spans="1:7" x14ac:dyDescent="0.25">
      <c r="A22" s="12"/>
      <c r="F22" s="15"/>
      <c r="G22" s="35"/>
    </row>
    <row r="23" spans="1:7" ht="30" x14ac:dyDescent="0.25">
      <c r="A23" s="16" t="s">
        <v>6</v>
      </c>
      <c r="B23" s="4" t="s">
        <v>31</v>
      </c>
      <c r="C23" s="4" t="s">
        <v>30</v>
      </c>
      <c r="D23" s="4" t="s">
        <v>4</v>
      </c>
      <c r="E23" s="4" t="s">
        <v>64</v>
      </c>
      <c r="F23" s="23" t="s">
        <v>80</v>
      </c>
      <c r="G23" s="35"/>
    </row>
    <row r="24" spans="1:7" x14ac:dyDescent="0.25">
      <c r="A24" s="12" t="s">
        <v>8</v>
      </c>
      <c r="B24" s="39">
        <v>40</v>
      </c>
      <c r="C24" s="17">
        <v>1</v>
      </c>
      <c r="D24" s="9">
        <f>B24*C24</f>
        <v>40</v>
      </c>
      <c r="E24" s="18">
        <f>D24*$B$4</f>
        <v>20000</v>
      </c>
      <c r="F24" s="24">
        <f>D24/$B$5</f>
        <v>47.058823529411768</v>
      </c>
      <c r="G24" s="35"/>
    </row>
    <row r="25" spans="1:7" x14ac:dyDescent="0.25">
      <c r="A25" s="12" t="s">
        <v>61</v>
      </c>
      <c r="B25" s="39">
        <v>1.56</v>
      </c>
      <c r="C25" s="44">
        <v>1.2</v>
      </c>
      <c r="D25" s="18">
        <f>B25*C25</f>
        <v>1.8719999999999999</v>
      </c>
      <c r="E25" s="18">
        <f t="shared" ref="E25:E55" si="0">D25*$B$4</f>
        <v>936</v>
      </c>
      <c r="F25" s="24">
        <f t="shared" ref="F25:F55" si="1">D25/$B$5</f>
        <v>2.2023529411764704</v>
      </c>
      <c r="G25" s="35"/>
    </row>
    <row r="26" spans="1:7" x14ac:dyDescent="0.25">
      <c r="A26" s="12" t="s">
        <v>62</v>
      </c>
      <c r="B26" s="39">
        <v>3.84</v>
      </c>
      <c r="C26" s="44">
        <v>1.33</v>
      </c>
      <c r="D26" s="18">
        <f t="shared" ref="D26:D27" si="2">B26*C26</f>
        <v>5.1071999999999997</v>
      </c>
      <c r="E26" s="18">
        <f t="shared" si="0"/>
        <v>2553.6</v>
      </c>
      <c r="F26" s="24">
        <f t="shared" si="1"/>
        <v>6.0084705882352942</v>
      </c>
      <c r="G26" s="35"/>
    </row>
    <row r="27" spans="1:7" x14ac:dyDescent="0.25">
      <c r="A27" s="12" t="s">
        <v>63</v>
      </c>
      <c r="B27" s="39">
        <v>12.5</v>
      </c>
      <c r="C27" s="44">
        <v>0.75</v>
      </c>
      <c r="D27" s="18">
        <f t="shared" si="2"/>
        <v>9.375</v>
      </c>
      <c r="E27" s="18">
        <f t="shared" si="0"/>
        <v>4687.5</v>
      </c>
      <c r="F27" s="24">
        <f t="shared" si="1"/>
        <v>11.029411764705882</v>
      </c>
      <c r="G27" s="35"/>
    </row>
    <row r="28" spans="1:7" x14ac:dyDescent="0.25">
      <c r="A28" s="12" t="s">
        <v>10</v>
      </c>
      <c r="B28" s="18">
        <v>0.78</v>
      </c>
      <c r="C28" s="44">
        <v>90</v>
      </c>
      <c r="D28" s="18">
        <f>B28*C28</f>
        <v>70.2</v>
      </c>
      <c r="E28" s="18">
        <f t="shared" si="0"/>
        <v>35100</v>
      </c>
      <c r="F28" s="24">
        <f t="shared" si="1"/>
        <v>82.588235294117652</v>
      </c>
      <c r="G28" s="35"/>
    </row>
    <row r="29" spans="1:7" x14ac:dyDescent="0.25">
      <c r="A29" s="12" t="s">
        <v>12</v>
      </c>
      <c r="B29" s="18">
        <v>0.67</v>
      </c>
      <c r="C29" s="44">
        <v>60</v>
      </c>
      <c r="D29" s="18">
        <f>B29*C29</f>
        <v>40.200000000000003</v>
      </c>
      <c r="E29" s="18">
        <f t="shared" si="0"/>
        <v>20100</v>
      </c>
      <c r="F29" s="24">
        <f t="shared" si="1"/>
        <v>47.294117647058826</v>
      </c>
      <c r="G29" s="35"/>
    </row>
    <row r="30" spans="1:7" x14ac:dyDescent="0.25">
      <c r="A30" s="12" t="s">
        <v>11</v>
      </c>
      <c r="B30" s="18">
        <v>0.9</v>
      </c>
      <c r="C30" s="44">
        <v>60</v>
      </c>
      <c r="D30" s="18">
        <f>B30*C30</f>
        <v>54</v>
      </c>
      <c r="E30" s="18">
        <f t="shared" si="0"/>
        <v>27000</v>
      </c>
      <c r="F30" s="24">
        <f t="shared" si="1"/>
        <v>63.529411764705884</v>
      </c>
      <c r="G30" s="35"/>
    </row>
    <row r="31" spans="1:7" x14ac:dyDescent="0.25">
      <c r="A31" s="12" t="s">
        <v>13</v>
      </c>
      <c r="B31" s="39">
        <v>19.47</v>
      </c>
      <c r="C31" s="19">
        <v>1</v>
      </c>
      <c r="D31" s="18">
        <f>B31*C31</f>
        <v>19.47</v>
      </c>
      <c r="E31" s="18">
        <f t="shared" si="0"/>
        <v>9735</v>
      </c>
      <c r="F31" s="24">
        <f t="shared" si="1"/>
        <v>22.905882352941177</v>
      </c>
      <c r="G31" s="35"/>
    </row>
    <row r="32" spans="1:7" x14ac:dyDescent="0.25">
      <c r="A32" s="12" t="s">
        <v>32</v>
      </c>
      <c r="B32" s="39">
        <v>0.19</v>
      </c>
      <c r="C32" s="44">
        <v>88</v>
      </c>
      <c r="D32" s="18">
        <f t="shared" ref="D32:D55" si="3">B32*C32</f>
        <v>16.72</v>
      </c>
      <c r="E32" s="18">
        <f t="shared" si="0"/>
        <v>8360</v>
      </c>
      <c r="F32" s="24">
        <f t="shared" si="1"/>
        <v>19.670588235294115</v>
      </c>
      <c r="G32" s="35"/>
    </row>
    <row r="33" spans="1:7" x14ac:dyDescent="0.25">
      <c r="A33" s="12" t="s">
        <v>33</v>
      </c>
      <c r="B33" s="39">
        <v>3.25</v>
      </c>
      <c r="C33" s="44">
        <v>1</v>
      </c>
      <c r="D33" s="18">
        <f t="shared" si="3"/>
        <v>3.25</v>
      </c>
      <c r="E33" s="18">
        <f t="shared" si="0"/>
        <v>1625</v>
      </c>
      <c r="F33" s="24">
        <f t="shared" si="1"/>
        <v>3.8235294117647061</v>
      </c>
      <c r="G33" s="35"/>
    </row>
    <row r="34" spans="1:7" x14ac:dyDescent="0.25">
      <c r="A34" s="12" t="s">
        <v>34</v>
      </c>
      <c r="B34" s="39">
        <v>3.2</v>
      </c>
      <c r="C34" s="44">
        <v>1.5</v>
      </c>
      <c r="D34" s="18">
        <f t="shared" si="3"/>
        <v>4.8000000000000007</v>
      </c>
      <c r="E34" s="18">
        <f t="shared" si="0"/>
        <v>2400.0000000000005</v>
      </c>
      <c r="F34" s="24">
        <f t="shared" si="1"/>
        <v>5.647058823529413</v>
      </c>
      <c r="G34" s="35"/>
    </row>
    <row r="35" spans="1:7" x14ac:dyDescent="0.25">
      <c r="A35" s="12" t="s">
        <v>35</v>
      </c>
      <c r="B35" s="39">
        <v>6.37</v>
      </c>
      <c r="C35" s="44">
        <v>1.2</v>
      </c>
      <c r="D35" s="18">
        <f t="shared" si="3"/>
        <v>7.6440000000000001</v>
      </c>
      <c r="E35" s="18">
        <f t="shared" si="0"/>
        <v>3822</v>
      </c>
      <c r="F35" s="24">
        <f t="shared" si="1"/>
        <v>8.9929411764705893</v>
      </c>
      <c r="G35" s="35"/>
    </row>
    <row r="36" spans="1:7" x14ac:dyDescent="0.25">
      <c r="A36" s="12" t="s">
        <v>36</v>
      </c>
      <c r="B36" s="39">
        <v>11.6</v>
      </c>
      <c r="C36" s="44">
        <v>1</v>
      </c>
      <c r="D36" s="18">
        <f t="shared" si="3"/>
        <v>11.6</v>
      </c>
      <c r="E36" s="18">
        <f t="shared" si="0"/>
        <v>5800</v>
      </c>
      <c r="F36" s="24">
        <f t="shared" si="1"/>
        <v>13.647058823529411</v>
      </c>
      <c r="G36" s="35"/>
    </row>
    <row r="37" spans="1:7" x14ac:dyDescent="0.25">
      <c r="A37" s="12" t="s">
        <v>37</v>
      </c>
      <c r="B37" s="39">
        <v>3.87</v>
      </c>
      <c r="C37" s="44">
        <v>1</v>
      </c>
      <c r="D37" s="18">
        <f t="shared" ref="D37" si="4">B37*C37</f>
        <v>3.87</v>
      </c>
      <c r="E37" s="18">
        <f t="shared" si="0"/>
        <v>1935</v>
      </c>
      <c r="F37" s="24">
        <f t="shared" si="1"/>
        <v>4.552941176470588</v>
      </c>
      <c r="G37" s="35"/>
    </row>
    <row r="38" spans="1:7" x14ac:dyDescent="0.25">
      <c r="A38" s="12" t="s">
        <v>38</v>
      </c>
      <c r="B38" s="39">
        <v>0.85</v>
      </c>
      <c r="C38" s="44">
        <v>1.28</v>
      </c>
      <c r="D38" s="18">
        <f t="shared" si="3"/>
        <v>1.0880000000000001</v>
      </c>
      <c r="E38" s="18">
        <f t="shared" si="0"/>
        <v>544</v>
      </c>
      <c r="F38" s="24">
        <f t="shared" si="1"/>
        <v>1.28</v>
      </c>
      <c r="G38" s="35"/>
    </row>
    <row r="39" spans="1:7" x14ac:dyDescent="0.25">
      <c r="A39" s="12" t="s">
        <v>39</v>
      </c>
      <c r="B39" s="39">
        <v>6.45</v>
      </c>
      <c r="C39" s="44">
        <v>0.4</v>
      </c>
      <c r="D39" s="18">
        <f t="shared" si="3"/>
        <v>2.58</v>
      </c>
      <c r="E39" s="18">
        <f t="shared" si="0"/>
        <v>1290</v>
      </c>
      <c r="F39" s="24">
        <f t="shared" si="1"/>
        <v>3.0352941176470591</v>
      </c>
      <c r="G39" s="35"/>
    </row>
    <row r="40" spans="1:7" x14ac:dyDescent="0.25">
      <c r="A40" s="12" t="s">
        <v>49</v>
      </c>
      <c r="B40" s="39">
        <v>7</v>
      </c>
      <c r="C40" s="44">
        <v>1.8</v>
      </c>
      <c r="D40" s="18">
        <f t="shared" si="3"/>
        <v>12.6</v>
      </c>
      <c r="E40" s="18">
        <f t="shared" si="0"/>
        <v>6300</v>
      </c>
      <c r="F40" s="24">
        <f t="shared" si="1"/>
        <v>14.823529411764707</v>
      </c>
      <c r="G40" s="35"/>
    </row>
    <row r="41" spans="1:7" x14ac:dyDescent="0.25">
      <c r="A41" s="12" t="s">
        <v>50</v>
      </c>
      <c r="B41" s="39">
        <v>5.95</v>
      </c>
      <c r="C41" s="44">
        <v>4</v>
      </c>
      <c r="D41" s="18">
        <f t="shared" si="3"/>
        <v>23.8</v>
      </c>
      <c r="E41" s="18">
        <f t="shared" si="0"/>
        <v>11900</v>
      </c>
      <c r="F41" s="24">
        <f t="shared" si="1"/>
        <v>28</v>
      </c>
      <c r="G41" s="35"/>
    </row>
    <row r="42" spans="1:7" x14ac:dyDescent="0.25">
      <c r="A42" s="12" t="s">
        <v>51</v>
      </c>
      <c r="B42" s="39">
        <v>1.41</v>
      </c>
      <c r="C42" s="44">
        <v>6.39</v>
      </c>
      <c r="D42" s="18">
        <f t="shared" ref="D42:D44" si="5">B42*C42</f>
        <v>9.0098999999999982</v>
      </c>
      <c r="E42" s="18">
        <f t="shared" si="0"/>
        <v>4504.9499999999989</v>
      </c>
      <c r="F42" s="24">
        <f t="shared" si="1"/>
        <v>10.599882352941174</v>
      </c>
      <c r="G42" s="35"/>
    </row>
    <row r="43" spans="1:7" x14ac:dyDescent="0.25">
      <c r="A43" s="12" t="s">
        <v>52</v>
      </c>
      <c r="B43" s="39">
        <v>1.43</v>
      </c>
      <c r="C43" s="44">
        <v>12</v>
      </c>
      <c r="D43" s="18">
        <f t="shared" si="5"/>
        <v>17.16</v>
      </c>
      <c r="E43" s="18">
        <f t="shared" si="0"/>
        <v>8580</v>
      </c>
      <c r="F43" s="24">
        <f t="shared" si="1"/>
        <v>20.188235294117646</v>
      </c>
      <c r="G43" s="35"/>
    </row>
    <row r="44" spans="1:7" x14ac:dyDescent="0.25">
      <c r="A44" s="12" t="s">
        <v>53</v>
      </c>
      <c r="B44" s="39">
        <v>19.52</v>
      </c>
      <c r="C44" s="44">
        <v>0.75</v>
      </c>
      <c r="D44" s="18">
        <f t="shared" si="5"/>
        <v>14.64</v>
      </c>
      <c r="E44" s="18">
        <f t="shared" si="0"/>
        <v>7320</v>
      </c>
      <c r="F44" s="24">
        <f t="shared" si="1"/>
        <v>17.223529411764709</v>
      </c>
      <c r="G44" s="35"/>
    </row>
    <row r="45" spans="1:7" x14ac:dyDescent="0.25">
      <c r="A45" s="12" t="s">
        <v>14</v>
      </c>
      <c r="B45" s="39">
        <v>7.92</v>
      </c>
      <c r="C45" s="19">
        <v>1</v>
      </c>
      <c r="D45" s="18">
        <f t="shared" si="3"/>
        <v>7.92</v>
      </c>
      <c r="E45" s="18">
        <f t="shared" si="0"/>
        <v>3960</v>
      </c>
      <c r="F45" s="24">
        <f t="shared" si="1"/>
        <v>9.3176470588235301</v>
      </c>
      <c r="G45" s="35"/>
    </row>
    <row r="46" spans="1:7" x14ac:dyDescent="0.25">
      <c r="A46" s="12" t="s">
        <v>15</v>
      </c>
      <c r="B46" s="39">
        <v>141.75</v>
      </c>
      <c r="C46" s="19">
        <v>1</v>
      </c>
      <c r="D46" s="18">
        <f t="shared" si="3"/>
        <v>141.75</v>
      </c>
      <c r="E46" s="18">
        <f t="shared" si="0"/>
        <v>70875</v>
      </c>
      <c r="F46" s="24">
        <f t="shared" si="1"/>
        <v>166.76470588235296</v>
      </c>
      <c r="G46" s="35"/>
    </row>
    <row r="47" spans="1:7" x14ac:dyDescent="0.25">
      <c r="A47" s="12" t="s">
        <v>54</v>
      </c>
      <c r="B47" s="39">
        <v>0.4</v>
      </c>
      <c r="C47" s="19">
        <v>24</v>
      </c>
      <c r="D47" s="18">
        <f t="shared" si="3"/>
        <v>9.6000000000000014</v>
      </c>
      <c r="E47" s="18">
        <f t="shared" si="0"/>
        <v>4800.0000000000009</v>
      </c>
      <c r="F47" s="24">
        <f t="shared" si="1"/>
        <v>11.294117647058826</v>
      </c>
      <c r="G47" s="35"/>
    </row>
    <row r="48" spans="1:7" x14ac:dyDescent="0.25">
      <c r="A48" s="12" t="s">
        <v>40</v>
      </c>
      <c r="B48" s="18">
        <f>B14</f>
        <v>16.54</v>
      </c>
      <c r="C48" s="44">
        <f>0.24+0.0062+0.2075+0.15</f>
        <v>0.60370000000000001</v>
      </c>
      <c r="D48" s="18">
        <f t="shared" si="3"/>
        <v>9.9851980000000005</v>
      </c>
      <c r="E48" s="18">
        <f t="shared" si="0"/>
        <v>4992.5990000000002</v>
      </c>
      <c r="F48" s="24">
        <f t="shared" si="1"/>
        <v>11.747291764705883</v>
      </c>
      <c r="G48" s="35"/>
    </row>
    <row r="49" spans="1:7" x14ac:dyDescent="0.25">
      <c r="A49" s="12" t="s">
        <v>41</v>
      </c>
      <c r="B49" s="18">
        <f>B15</f>
        <v>13.67</v>
      </c>
      <c r="C49" s="44">
        <f>0.3636+1.3665</f>
        <v>1.7301</v>
      </c>
      <c r="D49" s="18">
        <f t="shared" si="3"/>
        <v>23.650466999999999</v>
      </c>
      <c r="E49" s="18">
        <f t="shared" si="0"/>
        <v>11825.2335</v>
      </c>
      <c r="F49" s="24">
        <f t="shared" si="1"/>
        <v>27.824078823529412</v>
      </c>
      <c r="G49" s="35"/>
    </row>
    <row r="50" spans="1:7" x14ac:dyDescent="0.25">
      <c r="A50" s="12" t="s">
        <v>19</v>
      </c>
      <c r="B50" s="18">
        <f>B10</f>
        <v>4</v>
      </c>
      <c r="C50" s="44">
        <f>12.8637+3.8293</f>
        <v>16.692999999999998</v>
      </c>
      <c r="D50" s="18">
        <f t="shared" si="3"/>
        <v>66.771999999999991</v>
      </c>
      <c r="E50" s="18">
        <f t="shared" si="0"/>
        <v>33385.999999999993</v>
      </c>
      <c r="F50" s="24">
        <f t="shared" si="1"/>
        <v>78.555294117647051</v>
      </c>
      <c r="G50" s="35"/>
    </row>
    <row r="51" spans="1:7" x14ac:dyDescent="0.25">
      <c r="A51" s="12" t="s">
        <v>86</v>
      </c>
      <c r="B51" s="18">
        <f>B10</f>
        <v>4</v>
      </c>
      <c r="C51" s="44">
        <v>8.5534999999999997</v>
      </c>
      <c r="D51" s="18">
        <f t="shared" si="3"/>
        <v>34.213999999999999</v>
      </c>
      <c r="E51" s="18">
        <f t="shared" si="0"/>
        <v>17107</v>
      </c>
      <c r="F51" s="24">
        <f t="shared" si="1"/>
        <v>40.251764705882351</v>
      </c>
      <c r="G51" s="35"/>
    </row>
    <row r="52" spans="1:7" x14ac:dyDescent="0.25">
      <c r="A52" s="12" t="s">
        <v>18</v>
      </c>
      <c r="B52" s="39">
        <v>54.8</v>
      </c>
      <c r="C52" s="19">
        <v>1</v>
      </c>
      <c r="D52" s="18">
        <f t="shared" si="3"/>
        <v>54.8</v>
      </c>
      <c r="E52" s="18">
        <f t="shared" si="0"/>
        <v>27400</v>
      </c>
      <c r="F52" s="24">
        <f t="shared" si="1"/>
        <v>64.470588235294116</v>
      </c>
      <c r="G52" s="35"/>
    </row>
    <row r="53" spans="1:7" x14ac:dyDescent="0.25">
      <c r="A53" s="12" t="s">
        <v>59</v>
      </c>
      <c r="B53" s="39">
        <f>10.26+69.25+6+7+5.86</f>
        <v>98.37</v>
      </c>
      <c r="C53" s="19">
        <v>1</v>
      </c>
      <c r="D53" s="18">
        <f t="shared" si="3"/>
        <v>98.37</v>
      </c>
      <c r="E53" s="18">
        <f t="shared" si="0"/>
        <v>49185</v>
      </c>
      <c r="F53" s="24">
        <f t="shared" si="1"/>
        <v>115.72941176470589</v>
      </c>
      <c r="G53" s="35"/>
    </row>
    <row r="54" spans="1:7" x14ac:dyDescent="0.25">
      <c r="A54" s="12" t="s">
        <v>48</v>
      </c>
      <c r="B54" s="18">
        <f>IF((A20="Enter Cash Rent/ac"),B20,((B21*B6)*B5))</f>
        <v>153</v>
      </c>
      <c r="C54" s="19">
        <v>1</v>
      </c>
      <c r="D54" s="18">
        <f t="shared" si="3"/>
        <v>153</v>
      </c>
      <c r="E54" s="18">
        <f t="shared" si="0"/>
        <v>76500</v>
      </c>
      <c r="F54" s="24">
        <f t="shared" si="1"/>
        <v>180</v>
      </c>
      <c r="G54" s="35"/>
    </row>
    <row r="55" spans="1:7" x14ac:dyDescent="0.25">
      <c r="A55" s="14" t="s">
        <v>7</v>
      </c>
      <c r="B55" s="40">
        <v>258.18</v>
      </c>
      <c r="C55" s="3">
        <v>1</v>
      </c>
      <c r="D55" s="2">
        <f t="shared" si="3"/>
        <v>258.18</v>
      </c>
      <c r="E55" s="2">
        <f t="shared" si="0"/>
        <v>129090</v>
      </c>
      <c r="F55" s="25">
        <f t="shared" si="1"/>
        <v>303.74117647058824</v>
      </c>
      <c r="G55" s="35"/>
    </row>
    <row r="56" spans="1:7" x14ac:dyDescent="0.25">
      <c r="A56" s="12" t="s">
        <v>5</v>
      </c>
      <c r="B56" s="18"/>
      <c r="C56" s="18"/>
      <c r="D56" s="18">
        <f t="shared" ref="D56" si="6">SUM(D24:D55)</f>
        <v>1227.2277650000001</v>
      </c>
      <c r="E56" s="18">
        <f>SUM(E24:E55)</f>
        <v>613613.88250000007</v>
      </c>
      <c r="F56" s="24">
        <f>SUM(F24:F55)</f>
        <v>1443.7973705882353</v>
      </c>
      <c r="G56" s="35"/>
    </row>
    <row r="57" spans="1:7" ht="15.75" thickBot="1" x14ac:dyDescent="0.3">
      <c r="A57" s="20"/>
      <c r="B57" s="21"/>
      <c r="C57" s="21"/>
      <c r="D57" s="21"/>
      <c r="E57" s="21"/>
      <c r="F57" s="22"/>
      <c r="G57" s="35"/>
    </row>
    <row r="58" spans="1:7" x14ac:dyDescent="0.25">
      <c r="A58" s="12" t="s">
        <v>58</v>
      </c>
      <c r="G58" s="35"/>
    </row>
    <row r="59" spans="1:7" x14ac:dyDescent="0.25">
      <c r="A59" s="48" t="s">
        <v>83</v>
      </c>
      <c r="B59" s="35"/>
      <c r="C59" s="35"/>
      <c r="D59" s="35"/>
      <c r="E59" s="35"/>
      <c r="F59" s="35"/>
      <c r="G59" s="35"/>
    </row>
    <row r="60" spans="1:7" x14ac:dyDescent="0.25">
      <c r="A60" s="48" t="s">
        <v>84</v>
      </c>
      <c r="B60" s="35"/>
      <c r="C60" s="35"/>
      <c r="D60" s="35"/>
      <c r="E60" s="35"/>
      <c r="F60" s="35"/>
      <c r="G60" s="35"/>
    </row>
  </sheetData>
  <pageMargins left="0.7" right="0.7" top="0.75" bottom="0.75" header="0.3" footer="0.3"/>
  <pageSetup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50"/>
  <sheetViews>
    <sheetView workbookViewId="0">
      <selection activeCell="B2" sqref="B2"/>
    </sheetView>
  </sheetViews>
  <sheetFormatPr defaultRowHeight="15" x14ac:dyDescent="0.25"/>
  <cols>
    <col min="1" max="1" width="32.140625" customWidth="1"/>
    <col min="2" max="2" width="15.28515625" customWidth="1"/>
    <col min="3" max="4" width="11.140625" customWidth="1"/>
    <col min="5" max="5" width="30" customWidth="1"/>
    <col min="6" max="6" width="24.7109375" customWidth="1"/>
    <col min="7" max="7" width="12.85546875" customWidth="1"/>
    <col min="9" max="9" width="23.42578125" customWidth="1"/>
    <col min="10" max="10" width="11.140625" customWidth="1"/>
    <col min="11" max="11" width="15.85546875" customWidth="1"/>
    <col min="12" max="12" width="24.7109375" customWidth="1"/>
    <col min="13" max="13" width="12.85546875" customWidth="1"/>
    <col min="15" max="15" width="23.42578125" customWidth="1"/>
    <col min="16" max="16" width="11.140625" customWidth="1"/>
    <col min="17" max="17" width="15.85546875" customWidth="1"/>
    <col min="18" max="18" width="24.7109375" customWidth="1"/>
    <col min="19" max="19" width="12.85546875" customWidth="1"/>
  </cols>
  <sheetData>
    <row r="1" spans="1:19" ht="15.75" thickBot="1" x14ac:dyDescent="0.3">
      <c r="A1" s="35"/>
      <c r="B1" s="35"/>
      <c r="C1" s="35"/>
      <c r="D1" s="35"/>
      <c r="E1" s="35"/>
      <c r="F1" s="35"/>
      <c r="G1" s="35"/>
    </row>
    <row r="2" spans="1:19" ht="15.75" thickBot="1" x14ac:dyDescent="0.3">
      <c r="A2" s="10" t="s">
        <v>66</v>
      </c>
      <c r="B2" s="37" t="s">
        <v>67</v>
      </c>
      <c r="C2" s="11"/>
      <c r="D2" s="11"/>
      <c r="E2" s="10" t="s">
        <v>85</v>
      </c>
      <c r="F2" s="26">
        <f>E46</f>
        <v>277200.435</v>
      </c>
      <c r="G2" s="35"/>
      <c r="J2" s="8"/>
      <c r="M2" s="1"/>
      <c r="P2" s="8"/>
      <c r="S2" s="1"/>
    </row>
    <row r="3" spans="1:19" ht="15.75" thickBot="1" x14ac:dyDescent="0.3">
      <c r="A3" s="12" t="s">
        <v>68</v>
      </c>
      <c r="B3" s="34" t="s">
        <v>74</v>
      </c>
      <c r="E3" s="12" t="s">
        <v>75</v>
      </c>
      <c r="F3" s="27">
        <f>B5*B6*B4</f>
        <v>290625</v>
      </c>
      <c r="G3" s="35"/>
      <c r="M3" s="1"/>
      <c r="S3" s="1"/>
    </row>
    <row r="4" spans="1:19" x14ac:dyDescent="0.25">
      <c r="A4" s="12" t="s">
        <v>0</v>
      </c>
      <c r="B4" s="38">
        <v>250</v>
      </c>
      <c r="C4" s="13"/>
      <c r="D4" s="13"/>
      <c r="E4" s="12" t="s">
        <v>65</v>
      </c>
      <c r="F4" s="27">
        <f>D46</f>
        <v>1108.8017399999999</v>
      </c>
      <c r="G4" s="35"/>
      <c r="J4" s="8"/>
      <c r="M4" s="1"/>
      <c r="P4" s="8"/>
      <c r="S4" s="1"/>
    </row>
    <row r="5" spans="1:19" x14ac:dyDescent="0.25">
      <c r="A5" s="12" t="s">
        <v>1</v>
      </c>
      <c r="B5" s="39">
        <v>15.5</v>
      </c>
      <c r="C5" s="7"/>
      <c r="D5" s="7"/>
      <c r="E5" s="12" t="s">
        <v>70</v>
      </c>
      <c r="F5" s="27">
        <f>B5*B6</f>
        <v>1162.5</v>
      </c>
      <c r="G5" s="35"/>
      <c r="J5" s="18"/>
      <c r="M5" s="1"/>
      <c r="P5" s="18"/>
      <c r="S5" s="1"/>
    </row>
    <row r="6" spans="1:19" x14ac:dyDescent="0.25">
      <c r="A6" s="12" t="s">
        <v>2</v>
      </c>
      <c r="B6" s="44">
        <v>75</v>
      </c>
      <c r="C6" s="13"/>
      <c r="D6" s="13"/>
      <c r="E6" s="12" t="s">
        <v>78</v>
      </c>
      <c r="F6" s="27">
        <f>D46/B6</f>
        <v>14.784023199999998</v>
      </c>
      <c r="G6" s="35"/>
      <c r="J6" s="8"/>
      <c r="M6" s="1"/>
      <c r="P6" s="8"/>
      <c r="S6" s="1"/>
    </row>
    <row r="7" spans="1:19" x14ac:dyDescent="0.25">
      <c r="A7" s="12" t="s">
        <v>55</v>
      </c>
      <c r="B7" s="33">
        <f>B4*B6</f>
        <v>18750</v>
      </c>
      <c r="C7" s="8"/>
      <c r="D7" s="8"/>
      <c r="E7" s="12" t="s">
        <v>71</v>
      </c>
      <c r="F7" s="27">
        <f>F5-F4</f>
        <v>53.698260000000118</v>
      </c>
      <c r="G7" s="35"/>
      <c r="J7" s="8"/>
      <c r="M7" s="29"/>
      <c r="P7" s="8"/>
      <c r="S7" s="29"/>
    </row>
    <row r="8" spans="1:19" ht="15.75" thickBot="1" x14ac:dyDescent="0.3">
      <c r="A8" s="12"/>
      <c r="B8" s="8"/>
      <c r="C8" s="8"/>
      <c r="D8" s="8"/>
      <c r="E8" s="20" t="s">
        <v>79</v>
      </c>
      <c r="F8" s="28">
        <f>F7/F4</f>
        <v>4.8429090668634885E-2</v>
      </c>
      <c r="G8" s="35"/>
      <c r="J8" s="8"/>
      <c r="M8" s="29"/>
      <c r="P8" s="8"/>
      <c r="S8" s="29"/>
    </row>
    <row r="9" spans="1:19" x14ac:dyDescent="0.25">
      <c r="A9" s="14" t="s">
        <v>22</v>
      </c>
      <c r="B9" s="5" t="s">
        <v>27</v>
      </c>
      <c r="C9" s="8"/>
      <c r="D9" s="8"/>
      <c r="F9" s="15"/>
      <c r="G9" s="35"/>
      <c r="J9" s="8"/>
      <c r="M9" s="29"/>
      <c r="P9" s="8"/>
      <c r="S9" s="29"/>
    </row>
    <row r="10" spans="1:19" x14ac:dyDescent="0.25">
      <c r="A10" s="12" t="s">
        <v>23</v>
      </c>
      <c r="B10" s="39">
        <v>4</v>
      </c>
      <c r="C10" s="7"/>
      <c r="D10" s="7"/>
      <c r="F10" s="15"/>
      <c r="G10" s="35"/>
      <c r="J10" s="8"/>
      <c r="M10" s="29"/>
      <c r="P10" s="8"/>
      <c r="S10" s="29"/>
    </row>
    <row r="11" spans="1:19" x14ac:dyDescent="0.25">
      <c r="A11" s="12" t="s">
        <v>24</v>
      </c>
      <c r="B11" s="39">
        <v>0.78</v>
      </c>
      <c r="C11" s="7"/>
      <c r="D11" s="7"/>
      <c r="F11" s="15"/>
      <c r="G11" s="35"/>
      <c r="J11" s="8"/>
      <c r="M11" s="29"/>
      <c r="P11" s="8"/>
      <c r="S11" s="29"/>
    </row>
    <row r="12" spans="1:19" x14ac:dyDescent="0.25">
      <c r="A12" s="12" t="s">
        <v>25</v>
      </c>
      <c r="B12" s="39">
        <v>0.9</v>
      </c>
      <c r="C12" s="7"/>
      <c r="D12" s="7"/>
      <c r="F12" s="15"/>
      <c r="G12" s="35"/>
      <c r="J12" s="8"/>
      <c r="M12" s="29"/>
      <c r="P12" s="8"/>
      <c r="S12" s="29"/>
    </row>
    <row r="13" spans="1:19" x14ac:dyDescent="0.25">
      <c r="A13" s="12" t="s">
        <v>26</v>
      </c>
      <c r="B13" s="39">
        <v>0.67</v>
      </c>
      <c r="C13" s="7"/>
      <c r="D13" s="7"/>
      <c r="F13" s="15"/>
      <c r="G13" s="35"/>
      <c r="J13" s="8"/>
      <c r="M13" s="29"/>
      <c r="P13" s="8"/>
      <c r="S13" s="29"/>
    </row>
    <row r="14" spans="1:19" x14ac:dyDescent="0.25">
      <c r="A14" s="12" t="s">
        <v>43</v>
      </c>
      <c r="B14" s="39">
        <v>16.54</v>
      </c>
      <c r="C14" s="7"/>
      <c r="D14" s="7"/>
      <c r="F14" s="15"/>
      <c r="G14" s="35"/>
      <c r="J14" s="8"/>
      <c r="M14" s="29"/>
      <c r="P14" s="8"/>
      <c r="S14" s="29"/>
    </row>
    <row r="15" spans="1:19" x14ac:dyDescent="0.25">
      <c r="A15" s="12" t="s">
        <v>42</v>
      </c>
      <c r="B15" s="39">
        <v>13.67</v>
      </c>
      <c r="C15" s="7"/>
      <c r="D15" s="7"/>
      <c r="F15" s="15"/>
      <c r="G15" s="35"/>
      <c r="J15" s="8"/>
      <c r="M15" s="29"/>
      <c r="P15" s="8"/>
      <c r="S15" s="29"/>
    </row>
    <row r="16" spans="1:19" x14ac:dyDescent="0.25">
      <c r="A16" s="12" t="s">
        <v>56</v>
      </c>
      <c r="B16" s="39">
        <v>0.9</v>
      </c>
      <c r="C16" s="7"/>
      <c r="D16" s="7"/>
      <c r="F16" s="15"/>
      <c r="G16" s="35"/>
      <c r="J16" s="8"/>
      <c r="M16" s="29"/>
      <c r="P16" s="8"/>
      <c r="S16" s="29"/>
    </row>
    <row r="17" spans="1:19" x14ac:dyDescent="0.25">
      <c r="A17" s="14" t="s">
        <v>57</v>
      </c>
      <c r="B17" s="40">
        <v>0.3</v>
      </c>
      <c r="C17" s="7"/>
      <c r="D17" s="7"/>
      <c r="F17" s="15"/>
      <c r="G17" s="35"/>
      <c r="J17" s="8"/>
      <c r="M17" s="29"/>
      <c r="P17" s="8"/>
      <c r="S17" s="29"/>
    </row>
    <row r="18" spans="1:19" x14ac:dyDescent="0.25">
      <c r="A18" s="12"/>
      <c r="B18" s="7"/>
      <c r="C18" s="7"/>
      <c r="D18" s="7"/>
      <c r="F18" s="15"/>
      <c r="G18" s="35"/>
      <c r="J18" s="8"/>
      <c r="M18" s="29"/>
      <c r="P18" s="8"/>
      <c r="S18" s="29"/>
    </row>
    <row r="19" spans="1:19" x14ac:dyDescent="0.25">
      <c r="A19" s="14" t="s">
        <v>44</v>
      </c>
      <c r="B19" s="6" t="s">
        <v>47</v>
      </c>
      <c r="C19" s="7"/>
      <c r="D19" s="7"/>
      <c r="F19" s="15"/>
      <c r="G19" s="35"/>
      <c r="J19" s="8"/>
      <c r="M19" s="29"/>
      <c r="P19" s="8"/>
      <c r="S19" s="29"/>
    </row>
    <row r="20" spans="1:19" x14ac:dyDescent="0.25">
      <c r="A20" s="12" t="s">
        <v>45</v>
      </c>
      <c r="B20" s="41">
        <v>0</v>
      </c>
      <c r="C20" s="7"/>
      <c r="D20" s="7"/>
      <c r="F20" s="15"/>
      <c r="G20" s="35"/>
      <c r="J20" s="8"/>
      <c r="M20" s="29"/>
      <c r="P20" s="8"/>
      <c r="S20" s="29"/>
    </row>
    <row r="21" spans="1:19" x14ac:dyDescent="0.25">
      <c r="A21" s="14" t="s">
        <v>46</v>
      </c>
      <c r="B21" s="42">
        <v>1</v>
      </c>
      <c r="C21" s="7"/>
      <c r="D21" s="7"/>
      <c r="F21" s="15"/>
      <c r="G21" s="35"/>
      <c r="J21" s="8"/>
      <c r="M21" s="29"/>
      <c r="P21" s="8"/>
      <c r="S21" s="29"/>
    </row>
    <row r="22" spans="1:19" x14ac:dyDescent="0.25">
      <c r="A22" s="12" t="str">
        <f>IF((B20=1),"Enter Cash Rent/ac"," ")</f>
        <v xml:space="preserve"> </v>
      </c>
      <c r="B22" s="41"/>
      <c r="C22" s="7"/>
      <c r="D22" s="7"/>
      <c r="F22" s="15"/>
      <c r="G22" s="35"/>
      <c r="J22" s="8"/>
      <c r="M22" s="29"/>
      <c r="P22" s="8"/>
      <c r="S22" s="29"/>
    </row>
    <row r="23" spans="1:19" x14ac:dyDescent="0.25">
      <c r="A23" s="14" t="str">
        <f>IF((B21=1),"Enter Share Rent Percentage ","")</f>
        <v xml:space="preserve">Enter Share Rent Percentage </v>
      </c>
      <c r="B23" s="43">
        <v>0.2</v>
      </c>
      <c r="C23" s="7"/>
      <c r="D23" s="7"/>
      <c r="F23" s="15"/>
      <c r="G23" s="35"/>
      <c r="J23" s="8"/>
      <c r="M23" s="29"/>
      <c r="P23" s="8"/>
      <c r="S23" s="29"/>
    </row>
    <row r="24" spans="1:19" x14ac:dyDescent="0.25">
      <c r="A24" s="12"/>
      <c r="F24" s="15"/>
      <c r="G24" s="35"/>
    </row>
    <row r="25" spans="1:19" ht="30" x14ac:dyDescent="0.25">
      <c r="A25" s="16" t="s">
        <v>6</v>
      </c>
      <c r="B25" s="4" t="s">
        <v>31</v>
      </c>
      <c r="C25" s="4" t="s">
        <v>30</v>
      </c>
      <c r="D25" s="4" t="s">
        <v>4</v>
      </c>
      <c r="E25" s="4" t="s">
        <v>64</v>
      </c>
      <c r="F25" s="23" t="s">
        <v>81</v>
      </c>
      <c r="G25" s="35"/>
      <c r="I25" s="30"/>
      <c r="J25" s="31"/>
      <c r="K25" s="31"/>
      <c r="L25" s="31"/>
      <c r="O25" s="30"/>
      <c r="P25" s="31"/>
      <c r="Q25" s="31"/>
      <c r="R25" s="31"/>
    </row>
    <row r="26" spans="1:19" x14ac:dyDescent="0.25">
      <c r="A26" s="12" t="s">
        <v>60</v>
      </c>
      <c r="B26" s="39">
        <v>41.15</v>
      </c>
      <c r="C26" s="17">
        <v>1</v>
      </c>
      <c r="D26" s="9">
        <f t="shared" ref="D26:D31" si="0">B26*C26</f>
        <v>41.15</v>
      </c>
      <c r="E26" s="18">
        <f>D26*$B$4</f>
        <v>10287.5</v>
      </c>
      <c r="F26" s="24">
        <f>D26/$B$5</f>
        <v>2.6548387096774193</v>
      </c>
      <c r="G26" s="35"/>
      <c r="J26" s="18"/>
      <c r="K26" s="18"/>
      <c r="L26" s="19"/>
      <c r="P26" s="18"/>
      <c r="Q26" s="18"/>
      <c r="R26" s="19"/>
    </row>
    <row r="27" spans="1:19" x14ac:dyDescent="0.25">
      <c r="A27" s="12" t="s">
        <v>9</v>
      </c>
      <c r="B27" s="18">
        <f>B16</f>
        <v>0.9</v>
      </c>
      <c r="C27" s="19">
        <f>B6</f>
        <v>75</v>
      </c>
      <c r="D27" s="18">
        <f t="shared" si="0"/>
        <v>67.5</v>
      </c>
      <c r="E27" s="18">
        <f t="shared" ref="E27:E45" si="1">D27*$B$4</f>
        <v>16875</v>
      </c>
      <c r="F27" s="24">
        <f t="shared" ref="F27:F45" si="2">D27/$B$5</f>
        <v>4.354838709677419</v>
      </c>
      <c r="G27" s="35"/>
      <c r="J27" s="18"/>
      <c r="K27" s="18"/>
      <c r="L27" s="19"/>
      <c r="P27" s="18"/>
      <c r="Q27" s="18"/>
      <c r="R27" s="19"/>
    </row>
    <row r="28" spans="1:19" x14ac:dyDescent="0.25">
      <c r="A28" s="12" t="s">
        <v>10</v>
      </c>
      <c r="B28" s="18">
        <v>0.78</v>
      </c>
      <c r="C28" s="44">
        <v>130</v>
      </c>
      <c r="D28" s="18">
        <f t="shared" si="0"/>
        <v>101.4</v>
      </c>
      <c r="E28" s="18">
        <f t="shared" si="1"/>
        <v>25350</v>
      </c>
      <c r="F28" s="24">
        <f t="shared" si="2"/>
        <v>6.5419354838709678</v>
      </c>
      <c r="G28" s="35"/>
      <c r="J28" s="18"/>
      <c r="K28" s="18"/>
      <c r="L28" s="19"/>
      <c r="P28" s="18"/>
      <c r="Q28" s="18"/>
      <c r="R28" s="19"/>
    </row>
    <row r="29" spans="1:19" x14ac:dyDescent="0.25">
      <c r="A29" s="12" t="s">
        <v>12</v>
      </c>
      <c r="B29" s="18">
        <f>B13</f>
        <v>0.67</v>
      </c>
      <c r="C29" s="44">
        <v>60</v>
      </c>
      <c r="D29" s="18">
        <f t="shared" si="0"/>
        <v>40.200000000000003</v>
      </c>
      <c r="E29" s="18">
        <f t="shared" si="1"/>
        <v>10050</v>
      </c>
      <c r="F29" s="24">
        <f t="shared" si="2"/>
        <v>2.5935483870967744</v>
      </c>
      <c r="G29" s="35"/>
      <c r="J29" s="18"/>
      <c r="K29" s="18"/>
      <c r="L29" s="19"/>
      <c r="P29" s="18"/>
      <c r="Q29" s="18"/>
      <c r="R29" s="19"/>
    </row>
    <row r="30" spans="1:19" x14ac:dyDescent="0.25">
      <c r="A30" s="12" t="s">
        <v>11</v>
      </c>
      <c r="B30" s="18">
        <v>0.9</v>
      </c>
      <c r="C30" s="44">
        <v>40</v>
      </c>
      <c r="D30" s="18">
        <f t="shared" si="0"/>
        <v>36</v>
      </c>
      <c r="E30" s="18">
        <f t="shared" si="1"/>
        <v>9000</v>
      </c>
      <c r="F30" s="24">
        <f t="shared" si="2"/>
        <v>2.3225806451612905</v>
      </c>
      <c r="G30" s="35"/>
      <c r="J30" s="18"/>
      <c r="K30" s="18"/>
      <c r="L30" s="19"/>
      <c r="P30" s="18"/>
      <c r="Q30" s="18"/>
      <c r="R30" s="19"/>
    </row>
    <row r="31" spans="1:19" x14ac:dyDescent="0.25">
      <c r="A31" s="12" t="s">
        <v>13</v>
      </c>
      <c r="B31" s="39">
        <v>28.5</v>
      </c>
      <c r="C31" s="19">
        <v>1</v>
      </c>
      <c r="D31" s="18">
        <f t="shared" si="0"/>
        <v>28.5</v>
      </c>
      <c r="E31" s="18">
        <f t="shared" si="1"/>
        <v>7125</v>
      </c>
      <c r="F31" s="24">
        <f t="shared" si="2"/>
        <v>1.8387096774193548</v>
      </c>
      <c r="G31" s="35"/>
      <c r="J31" s="18"/>
      <c r="K31" s="18"/>
      <c r="L31" s="19"/>
      <c r="P31" s="18"/>
      <c r="Q31" s="18"/>
      <c r="R31" s="19"/>
    </row>
    <row r="32" spans="1:19" x14ac:dyDescent="0.25">
      <c r="A32" s="12" t="s">
        <v>32</v>
      </c>
      <c r="B32" s="39">
        <v>4.1500000000000004</v>
      </c>
      <c r="C32" s="44">
        <v>8</v>
      </c>
      <c r="D32" s="18">
        <f t="shared" ref="D32:D45" si="3">B32*C32</f>
        <v>33.200000000000003</v>
      </c>
      <c r="E32" s="18">
        <f t="shared" si="1"/>
        <v>8300</v>
      </c>
      <c r="F32" s="24">
        <f t="shared" si="2"/>
        <v>2.1419354838709679</v>
      </c>
      <c r="G32" s="35"/>
      <c r="J32" s="18"/>
      <c r="K32" s="18"/>
      <c r="L32" s="19"/>
      <c r="P32" s="18"/>
      <c r="Q32" s="18"/>
      <c r="R32" s="19"/>
    </row>
    <row r="33" spans="1:18" x14ac:dyDescent="0.25">
      <c r="A33" s="12" t="s">
        <v>33</v>
      </c>
      <c r="B33" s="39">
        <v>4.9000000000000004</v>
      </c>
      <c r="C33" s="44">
        <v>1.6</v>
      </c>
      <c r="D33" s="18">
        <f t="shared" si="3"/>
        <v>7.8400000000000007</v>
      </c>
      <c r="E33" s="18">
        <f t="shared" si="1"/>
        <v>1960.0000000000002</v>
      </c>
      <c r="F33" s="24">
        <f t="shared" si="2"/>
        <v>0.50580645161290327</v>
      </c>
      <c r="G33" s="35"/>
      <c r="J33" s="18"/>
      <c r="K33" s="18"/>
      <c r="L33" s="19"/>
      <c r="P33" s="18"/>
      <c r="Q33" s="18"/>
      <c r="R33" s="19"/>
    </row>
    <row r="34" spans="1:18" x14ac:dyDescent="0.25">
      <c r="A34" s="12" t="s">
        <v>38</v>
      </c>
      <c r="B34" s="39">
        <v>1.41</v>
      </c>
      <c r="C34" s="44">
        <v>4</v>
      </c>
      <c r="D34" s="18">
        <f t="shared" si="3"/>
        <v>5.64</v>
      </c>
      <c r="E34" s="18">
        <f t="shared" si="1"/>
        <v>1410</v>
      </c>
      <c r="F34" s="24">
        <f t="shared" si="2"/>
        <v>0.36387096774193545</v>
      </c>
      <c r="G34" s="35"/>
      <c r="J34" s="18"/>
      <c r="K34" s="18"/>
      <c r="L34" s="19"/>
      <c r="P34" s="18"/>
      <c r="Q34" s="18"/>
      <c r="R34" s="19"/>
    </row>
    <row r="35" spans="1:18" x14ac:dyDescent="0.25">
      <c r="A35" s="12" t="s">
        <v>14</v>
      </c>
      <c r="B35" s="39">
        <v>3.65</v>
      </c>
      <c r="C35" s="19">
        <v>1</v>
      </c>
      <c r="D35" s="18">
        <f t="shared" si="3"/>
        <v>3.65</v>
      </c>
      <c r="E35" s="18">
        <f t="shared" si="1"/>
        <v>912.5</v>
      </c>
      <c r="F35" s="24">
        <f t="shared" si="2"/>
        <v>0.23548387096774193</v>
      </c>
      <c r="G35" s="35"/>
      <c r="J35" s="18"/>
      <c r="K35" s="18"/>
      <c r="L35" s="19"/>
      <c r="P35" s="18"/>
      <c r="Q35" s="18"/>
      <c r="R35" s="19"/>
    </row>
    <row r="36" spans="1:18" x14ac:dyDescent="0.25">
      <c r="A36" s="12" t="s">
        <v>15</v>
      </c>
      <c r="B36" s="39">
        <v>114</v>
      </c>
      <c r="C36" s="19">
        <v>1</v>
      </c>
      <c r="D36" s="18">
        <f t="shared" si="3"/>
        <v>114</v>
      </c>
      <c r="E36" s="18">
        <f t="shared" si="1"/>
        <v>28500</v>
      </c>
      <c r="F36" s="24">
        <f t="shared" si="2"/>
        <v>7.354838709677419</v>
      </c>
      <c r="G36" s="35"/>
      <c r="J36" s="18"/>
      <c r="K36" s="18"/>
      <c r="L36" s="19"/>
      <c r="P36" s="18"/>
      <c r="Q36" s="18"/>
      <c r="R36" s="19"/>
    </row>
    <row r="37" spans="1:18" x14ac:dyDescent="0.25">
      <c r="A37" s="12" t="s">
        <v>16</v>
      </c>
      <c r="B37" s="9">
        <f>B17</f>
        <v>0.3</v>
      </c>
      <c r="C37" s="19">
        <f>B6</f>
        <v>75</v>
      </c>
      <c r="D37" s="18">
        <f t="shared" si="3"/>
        <v>22.5</v>
      </c>
      <c r="E37" s="18">
        <f t="shared" si="1"/>
        <v>5625</v>
      </c>
      <c r="F37" s="24">
        <f t="shared" si="2"/>
        <v>1.4516129032258065</v>
      </c>
      <c r="G37" s="35"/>
      <c r="J37" s="18"/>
      <c r="K37" s="18"/>
      <c r="L37" s="19"/>
      <c r="P37" s="18"/>
      <c r="Q37" s="18"/>
      <c r="R37" s="19"/>
    </row>
    <row r="38" spans="1:18" x14ac:dyDescent="0.25">
      <c r="A38" s="12" t="s">
        <v>40</v>
      </c>
      <c r="B38" s="18">
        <f>B14</f>
        <v>16.54</v>
      </c>
      <c r="C38" s="44">
        <v>0.33029999999999998</v>
      </c>
      <c r="D38" s="18">
        <f t="shared" si="3"/>
        <v>5.4631619999999996</v>
      </c>
      <c r="E38" s="18">
        <f t="shared" si="1"/>
        <v>1365.7904999999998</v>
      </c>
      <c r="F38" s="24">
        <f t="shared" si="2"/>
        <v>0.35246206451612899</v>
      </c>
      <c r="G38" s="35"/>
      <c r="J38" s="18"/>
      <c r="K38" s="18"/>
      <c r="L38" s="19"/>
      <c r="P38" s="18"/>
      <c r="Q38" s="18"/>
      <c r="R38" s="19"/>
    </row>
    <row r="39" spans="1:18" x14ac:dyDescent="0.25">
      <c r="A39" s="12" t="s">
        <v>41</v>
      </c>
      <c r="B39" s="18">
        <f>B15</f>
        <v>13.67</v>
      </c>
      <c r="C39" s="44">
        <f>0.0942+0.6518+0.2074</f>
        <v>0.95340000000000003</v>
      </c>
      <c r="D39" s="18">
        <f t="shared" si="3"/>
        <v>13.032978</v>
      </c>
      <c r="E39" s="18">
        <f t="shared" si="1"/>
        <v>3258.2444999999998</v>
      </c>
      <c r="F39" s="24">
        <f t="shared" si="2"/>
        <v>0.84083729032258059</v>
      </c>
      <c r="G39" s="35"/>
      <c r="J39" s="18"/>
      <c r="K39" s="18"/>
      <c r="L39" s="19"/>
      <c r="P39" s="18"/>
      <c r="Q39" s="18"/>
      <c r="R39" s="19"/>
    </row>
    <row r="40" spans="1:18" x14ac:dyDescent="0.25">
      <c r="A40" s="12" t="s">
        <v>19</v>
      </c>
      <c r="B40" s="18">
        <f>B10</f>
        <v>4</v>
      </c>
      <c r="C40" s="44">
        <f>7.2104+2.5825</f>
        <v>9.7928999999999995</v>
      </c>
      <c r="D40" s="18">
        <f t="shared" si="3"/>
        <v>39.171599999999998</v>
      </c>
      <c r="E40" s="18">
        <f t="shared" si="1"/>
        <v>9792.9</v>
      </c>
      <c r="F40" s="24">
        <f t="shared" si="2"/>
        <v>2.5271999999999997</v>
      </c>
      <c r="G40" s="35"/>
      <c r="J40" s="18"/>
      <c r="K40" s="18"/>
      <c r="L40" s="19"/>
      <c r="P40" s="18"/>
      <c r="Q40" s="18"/>
      <c r="R40" s="19"/>
    </row>
    <row r="41" spans="1:18" x14ac:dyDescent="0.25">
      <c r="A41" s="12" t="s">
        <v>86</v>
      </c>
      <c r="B41" s="18">
        <f>B10</f>
        <v>4</v>
      </c>
      <c r="C41" s="44">
        <v>35.466000000000001</v>
      </c>
      <c r="D41" s="18">
        <f t="shared" si="3"/>
        <v>141.864</v>
      </c>
      <c r="E41" s="18">
        <f t="shared" si="1"/>
        <v>35466</v>
      </c>
      <c r="F41" s="24">
        <f t="shared" si="2"/>
        <v>9.152516129032259</v>
      </c>
      <c r="G41" s="35"/>
      <c r="J41" s="18"/>
      <c r="K41" s="18"/>
      <c r="L41" s="19"/>
      <c r="P41" s="18"/>
      <c r="Q41" s="18"/>
      <c r="R41" s="19"/>
    </row>
    <row r="42" spans="1:18" x14ac:dyDescent="0.25">
      <c r="A42" s="12" t="s">
        <v>18</v>
      </c>
      <c r="B42" s="39">
        <v>31.25</v>
      </c>
      <c r="C42" s="19">
        <v>1</v>
      </c>
      <c r="D42" s="18">
        <f t="shared" si="3"/>
        <v>31.25</v>
      </c>
      <c r="E42" s="18">
        <f t="shared" si="1"/>
        <v>7812.5</v>
      </c>
      <c r="F42" s="24">
        <f t="shared" si="2"/>
        <v>2.0161290322580645</v>
      </c>
      <c r="G42" s="35"/>
      <c r="J42" s="18"/>
      <c r="K42" s="18"/>
      <c r="L42" s="19"/>
      <c r="P42" s="18"/>
      <c r="Q42" s="18"/>
      <c r="R42" s="19"/>
    </row>
    <row r="43" spans="1:18" x14ac:dyDescent="0.25">
      <c r="A43" s="12" t="s">
        <v>59</v>
      </c>
      <c r="B43" s="39">
        <v>9.25</v>
      </c>
      <c r="C43" s="19">
        <v>1</v>
      </c>
      <c r="D43" s="18">
        <f t="shared" si="3"/>
        <v>9.25</v>
      </c>
      <c r="E43" s="18">
        <f t="shared" si="1"/>
        <v>2312.5</v>
      </c>
      <c r="F43" s="24">
        <f t="shared" si="2"/>
        <v>0.59677419354838712</v>
      </c>
      <c r="G43" s="35"/>
      <c r="J43" s="18"/>
      <c r="K43" s="18"/>
      <c r="L43" s="19"/>
      <c r="P43" s="18"/>
      <c r="Q43" s="18"/>
      <c r="R43" s="19"/>
    </row>
    <row r="44" spans="1:18" x14ac:dyDescent="0.25">
      <c r="A44" s="12" t="s">
        <v>48</v>
      </c>
      <c r="B44" s="18">
        <f>IF((A22="Enter Cash Rent/ac"),B22,((B23*B6)*B5))</f>
        <v>232.5</v>
      </c>
      <c r="C44" s="19">
        <v>1</v>
      </c>
      <c r="D44" s="18">
        <f t="shared" si="3"/>
        <v>232.5</v>
      </c>
      <c r="E44" s="18">
        <f t="shared" si="1"/>
        <v>58125</v>
      </c>
      <c r="F44" s="24">
        <f t="shared" si="2"/>
        <v>15</v>
      </c>
      <c r="G44" s="35"/>
      <c r="J44" s="18"/>
      <c r="K44" s="18"/>
      <c r="L44" s="19"/>
      <c r="P44" s="18"/>
      <c r="Q44" s="18"/>
      <c r="R44" s="19"/>
    </row>
    <row r="45" spans="1:18" x14ac:dyDescent="0.25">
      <c r="A45" s="14" t="s">
        <v>7</v>
      </c>
      <c r="B45" s="40">
        <v>134.69</v>
      </c>
      <c r="C45" s="3">
        <v>1</v>
      </c>
      <c r="D45" s="2">
        <f t="shared" si="3"/>
        <v>134.69</v>
      </c>
      <c r="E45" s="2">
        <f t="shared" si="1"/>
        <v>33672.5</v>
      </c>
      <c r="F45" s="25">
        <f t="shared" si="2"/>
        <v>8.6896774193548385</v>
      </c>
      <c r="G45" s="35"/>
      <c r="J45" s="18"/>
      <c r="K45" s="18"/>
      <c r="L45" s="19"/>
      <c r="P45" s="18"/>
      <c r="Q45" s="18"/>
      <c r="R45" s="19"/>
    </row>
    <row r="46" spans="1:18" x14ac:dyDescent="0.25">
      <c r="A46" s="12" t="s">
        <v>5</v>
      </c>
      <c r="B46" s="18"/>
      <c r="C46" s="18"/>
      <c r="D46" s="18">
        <f t="shared" ref="D46" si="4">SUM(D26:D45)</f>
        <v>1108.8017399999999</v>
      </c>
      <c r="E46" s="18">
        <f>SUM(E26:E45)</f>
        <v>277200.435</v>
      </c>
      <c r="F46" s="24">
        <f>SUM(F26:F45)</f>
        <v>71.535596129032257</v>
      </c>
      <c r="G46" s="35"/>
      <c r="J46" s="18"/>
      <c r="K46" s="18"/>
      <c r="L46" s="19"/>
      <c r="P46" s="18"/>
      <c r="Q46" s="18"/>
      <c r="R46" s="19"/>
    </row>
    <row r="47" spans="1:18" ht="15.75" thickBot="1" x14ac:dyDescent="0.3">
      <c r="A47" s="20"/>
      <c r="B47" s="21"/>
      <c r="C47" s="21"/>
      <c r="D47" s="21"/>
      <c r="E47" s="21"/>
      <c r="F47" s="22"/>
      <c r="G47" s="35"/>
    </row>
    <row r="48" spans="1:18" x14ac:dyDescent="0.25">
      <c r="A48" s="12" t="s">
        <v>58</v>
      </c>
      <c r="B48" s="1"/>
      <c r="C48" s="1"/>
      <c r="D48" s="1"/>
      <c r="G48" s="35"/>
    </row>
    <row r="49" spans="1:7" x14ac:dyDescent="0.25">
      <c r="A49" s="48" t="s">
        <v>83</v>
      </c>
      <c r="B49" s="35"/>
      <c r="C49" s="35"/>
      <c r="D49" s="35"/>
      <c r="E49" s="35"/>
      <c r="F49" s="35"/>
      <c r="G49" s="35"/>
    </row>
    <row r="50" spans="1:7" x14ac:dyDescent="0.25">
      <c r="A50" s="48" t="s">
        <v>84</v>
      </c>
      <c r="B50" s="35"/>
      <c r="C50" s="35"/>
      <c r="D50" s="35"/>
      <c r="E50" s="35"/>
      <c r="F50" s="35"/>
      <c r="G50" s="35"/>
    </row>
  </sheetData>
  <pageMargins left="0.7" right="0.7" top="0.75" bottom="0.75" header="0.3" footer="0.3"/>
  <pageSetup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70CAB-DBDD-441C-B44E-676B7EA57870}">
  <sheetPr>
    <pageSetUpPr fitToPage="1"/>
  </sheetPr>
  <dimension ref="A1:S50"/>
  <sheetViews>
    <sheetView workbookViewId="0">
      <selection activeCell="B2" sqref="B2"/>
    </sheetView>
  </sheetViews>
  <sheetFormatPr defaultRowHeight="15" x14ac:dyDescent="0.25"/>
  <cols>
    <col min="1" max="1" width="32.140625" customWidth="1"/>
    <col min="2" max="2" width="15.28515625" customWidth="1"/>
    <col min="3" max="4" width="11.140625" customWidth="1"/>
    <col min="5" max="5" width="30" customWidth="1"/>
    <col min="6" max="6" width="24.7109375" customWidth="1"/>
    <col min="7" max="7" width="12.85546875" customWidth="1"/>
    <col min="9" max="9" width="23.42578125" customWidth="1"/>
    <col min="10" max="10" width="11.140625" customWidth="1"/>
    <col min="11" max="11" width="15.85546875" customWidth="1"/>
    <col min="12" max="12" width="24.7109375" customWidth="1"/>
    <col min="13" max="13" width="12.85546875" customWidth="1"/>
    <col min="15" max="15" width="23.42578125" customWidth="1"/>
    <col min="16" max="16" width="11.140625" customWidth="1"/>
    <col min="17" max="17" width="15.85546875" customWidth="1"/>
    <col min="18" max="18" width="24.7109375" customWidth="1"/>
    <col min="19" max="19" width="12.85546875" customWidth="1"/>
  </cols>
  <sheetData>
    <row r="1" spans="1:19" ht="15.75" thickBot="1" x14ac:dyDescent="0.3">
      <c r="A1" s="35"/>
      <c r="B1" s="35"/>
      <c r="C1" s="35"/>
      <c r="D1" s="35"/>
      <c r="E1" s="35"/>
      <c r="F1" s="35"/>
      <c r="G1" s="35"/>
    </row>
    <row r="2" spans="1:19" ht="15.75" thickBot="1" x14ac:dyDescent="0.3">
      <c r="A2" s="10" t="s">
        <v>66</v>
      </c>
      <c r="B2" s="37" t="s">
        <v>67</v>
      </c>
      <c r="C2" s="11"/>
      <c r="D2" s="11"/>
      <c r="E2" s="10" t="s">
        <v>20</v>
      </c>
      <c r="F2" s="26">
        <f>E46</f>
        <v>224121.685</v>
      </c>
      <c r="G2" s="35"/>
      <c r="J2" s="8"/>
      <c r="M2" s="1"/>
      <c r="P2" s="8"/>
      <c r="S2" s="1"/>
    </row>
    <row r="3" spans="1:19" ht="15.75" thickBot="1" x14ac:dyDescent="0.3">
      <c r="A3" s="12" t="s">
        <v>68</v>
      </c>
      <c r="B3" s="34" t="s">
        <v>74</v>
      </c>
      <c r="E3" s="12" t="s">
        <v>75</v>
      </c>
      <c r="F3" s="27">
        <f>B5*B6*B4</f>
        <v>290625</v>
      </c>
      <c r="G3" s="35"/>
      <c r="M3" s="1"/>
      <c r="S3" s="1"/>
    </row>
    <row r="4" spans="1:19" x14ac:dyDescent="0.25">
      <c r="A4" s="12" t="s">
        <v>0</v>
      </c>
      <c r="B4" s="38">
        <v>250</v>
      </c>
      <c r="C4" s="13"/>
      <c r="D4" s="13"/>
      <c r="E4" s="12" t="s">
        <v>65</v>
      </c>
      <c r="F4" s="27">
        <f>D46</f>
        <v>896.48673999999994</v>
      </c>
      <c r="G4" s="35"/>
      <c r="J4" s="8"/>
      <c r="M4" s="1"/>
      <c r="P4" s="8"/>
      <c r="S4" s="1"/>
    </row>
    <row r="5" spans="1:19" x14ac:dyDescent="0.25">
      <c r="A5" s="12" t="s">
        <v>1</v>
      </c>
      <c r="B5" s="39">
        <v>15.5</v>
      </c>
      <c r="C5" s="7"/>
      <c r="D5" s="7"/>
      <c r="E5" s="12" t="s">
        <v>70</v>
      </c>
      <c r="F5" s="27">
        <f>B5*B6</f>
        <v>1162.5</v>
      </c>
      <c r="G5" s="35"/>
      <c r="J5" s="18"/>
      <c r="M5" s="1"/>
      <c r="P5" s="18"/>
      <c r="S5" s="1"/>
    </row>
    <row r="6" spans="1:19" x14ac:dyDescent="0.25">
      <c r="A6" s="12" t="s">
        <v>2</v>
      </c>
      <c r="B6" s="44">
        <v>75</v>
      </c>
      <c r="C6" s="13"/>
      <c r="D6" s="13"/>
      <c r="E6" s="12" t="s">
        <v>78</v>
      </c>
      <c r="F6" s="27">
        <f>D46/B6</f>
        <v>11.953156533333333</v>
      </c>
      <c r="G6" s="35"/>
      <c r="J6" s="8"/>
      <c r="M6" s="1"/>
      <c r="P6" s="8"/>
      <c r="S6" s="1"/>
    </row>
    <row r="7" spans="1:19" x14ac:dyDescent="0.25">
      <c r="A7" s="12" t="s">
        <v>55</v>
      </c>
      <c r="B7" s="33">
        <f>B4*B6</f>
        <v>18750</v>
      </c>
      <c r="C7" s="8"/>
      <c r="D7" s="8"/>
      <c r="E7" s="12" t="s">
        <v>71</v>
      </c>
      <c r="F7" s="27">
        <f>F5-F4</f>
        <v>266.01326000000006</v>
      </c>
      <c r="G7" s="35"/>
      <c r="J7" s="8"/>
      <c r="M7" s="29"/>
      <c r="P7" s="8"/>
      <c r="S7" s="29"/>
    </row>
    <row r="8" spans="1:19" ht="15.75" thickBot="1" x14ac:dyDescent="0.3">
      <c r="A8" s="12"/>
      <c r="B8" s="8"/>
      <c r="C8" s="8"/>
      <c r="D8" s="8"/>
      <c r="E8" s="20" t="s">
        <v>79</v>
      </c>
      <c r="F8" s="28">
        <f>F7/F4</f>
        <v>0.29672860526637579</v>
      </c>
      <c r="G8" s="35"/>
      <c r="J8" s="8"/>
      <c r="M8" s="29"/>
      <c r="P8" s="8"/>
      <c r="S8" s="29"/>
    </row>
    <row r="9" spans="1:19" x14ac:dyDescent="0.25">
      <c r="A9" s="14" t="s">
        <v>22</v>
      </c>
      <c r="B9" s="5" t="s">
        <v>27</v>
      </c>
      <c r="C9" s="8"/>
      <c r="D9" s="8"/>
      <c r="F9" s="15"/>
      <c r="G9" s="35"/>
      <c r="J9" s="8"/>
      <c r="M9" s="29"/>
      <c r="P9" s="8"/>
      <c r="S9" s="29"/>
    </row>
    <row r="10" spans="1:19" x14ac:dyDescent="0.25">
      <c r="A10" s="12" t="s">
        <v>23</v>
      </c>
      <c r="B10" s="39">
        <v>4</v>
      </c>
      <c r="C10" s="7"/>
      <c r="D10" s="7"/>
      <c r="F10" s="15"/>
      <c r="G10" s="35"/>
      <c r="J10" s="8"/>
      <c r="M10" s="29"/>
      <c r="P10" s="8"/>
      <c r="S10" s="29"/>
    </row>
    <row r="11" spans="1:19" x14ac:dyDescent="0.25">
      <c r="A11" s="12" t="s">
        <v>24</v>
      </c>
      <c r="B11" s="39">
        <v>0.78</v>
      </c>
      <c r="C11" s="7"/>
      <c r="D11" s="7"/>
      <c r="F11" s="15"/>
      <c r="G11" s="35"/>
      <c r="J11" s="8"/>
      <c r="M11" s="29"/>
      <c r="P11" s="8"/>
      <c r="S11" s="29"/>
    </row>
    <row r="12" spans="1:19" x14ac:dyDescent="0.25">
      <c r="A12" s="12" t="s">
        <v>25</v>
      </c>
      <c r="B12" s="39">
        <v>0.9</v>
      </c>
      <c r="C12" s="7"/>
      <c r="D12" s="7"/>
      <c r="F12" s="15"/>
      <c r="G12" s="35"/>
      <c r="J12" s="8"/>
      <c r="M12" s="29"/>
      <c r="P12" s="8"/>
      <c r="S12" s="29"/>
    </row>
    <row r="13" spans="1:19" x14ac:dyDescent="0.25">
      <c r="A13" s="12" t="s">
        <v>26</v>
      </c>
      <c r="B13" s="39">
        <v>0.67</v>
      </c>
      <c r="C13" s="7"/>
      <c r="D13" s="7"/>
      <c r="F13" s="15"/>
      <c r="G13" s="35"/>
      <c r="J13" s="8"/>
      <c r="M13" s="29"/>
      <c r="P13" s="8"/>
      <c r="S13" s="29"/>
    </row>
    <row r="14" spans="1:19" x14ac:dyDescent="0.25">
      <c r="A14" s="12" t="s">
        <v>43</v>
      </c>
      <c r="B14" s="39">
        <v>16.54</v>
      </c>
      <c r="C14" s="7"/>
      <c r="D14" s="7"/>
      <c r="F14" s="15"/>
      <c r="G14" s="35"/>
      <c r="J14" s="8"/>
      <c r="M14" s="29"/>
      <c r="P14" s="8"/>
      <c r="S14" s="29"/>
    </row>
    <row r="15" spans="1:19" x14ac:dyDescent="0.25">
      <c r="A15" s="12" t="s">
        <v>42</v>
      </c>
      <c r="B15" s="39">
        <v>13.67</v>
      </c>
      <c r="C15" s="7"/>
      <c r="D15" s="7"/>
      <c r="F15" s="15"/>
      <c r="G15" s="35"/>
      <c r="J15" s="8"/>
      <c r="M15" s="29"/>
      <c r="P15" s="8"/>
      <c r="S15" s="29"/>
    </row>
    <row r="16" spans="1:19" x14ac:dyDescent="0.25">
      <c r="A16" s="12" t="s">
        <v>56</v>
      </c>
      <c r="B16" s="39">
        <v>0.9</v>
      </c>
      <c r="C16" s="7"/>
      <c r="D16" s="7"/>
      <c r="F16" s="15"/>
      <c r="G16" s="35"/>
      <c r="J16" s="8"/>
      <c r="M16" s="29"/>
      <c r="P16" s="8"/>
      <c r="S16" s="29"/>
    </row>
    <row r="17" spans="1:19" x14ac:dyDescent="0.25">
      <c r="A17" s="14" t="s">
        <v>57</v>
      </c>
      <c r="B17" s="40">
        <v>0.3</v>
      </c>
      <c r="C17" s="7"/>
      <c r="D17" s="7"/>
      <c r="F17" s="15"/>
      <c r="G17" s="35"/>
      <c r="J17" s="8"/>
      <c r="M17" s="29"/>
      <c r="P17" s="8"/>
      <c r="S17" s="29"/>
    </row>
    <row r="18" spans="1:19" x14ac:dyDescent="0.25">
      <c r="A18" s="12"/>
      <c r="B18" s="7"/>
      <c r="C18" s="7"/>
      <c r="D18" s="7"/>
      <c r="F18" s="15"/>
      <c r="G18" s="35"/>
      <c r="J18" s="8"/>
      <c r="M18" s="29"/>
      <c r="P18" s="8"/>
      <c r="S18" s="29"/>
    </row>
    <row r="19" spans="1:19" x14ac:dyDescent="0.25">
      <c r="A19" s="14" t="s">
        <v>44</v>
      </c>
      <c r="B19" s="6" t="s">
        <v>47</v>
      </c>
      <c r="C19" s="7"/>
      <c r="D19" s="7"/>
      <c r="F19" s="15"/>
      <c r="G19" s="35"/>
      <c r="J19" s="8"/>
      <c r="M19" s="29"/>
      <c r="P19" s="8"/>
      <c r="S19" s="29"/>
    </row>
    <row r="20" spans="1:19" x14ac:dyDescent="0.25">
      <c r="A20" s="12" t="s">
        <v>45</v>
      </c>
      <c r="B20" s="41">
        <v>0</v>
      </c>
      <c r="C20" s="7"/>
      <c r="D20" s="7"/>
      <c r="F20" s="15"/>
      <c r="G20" s="35"/>
      <c r="J20" s="8"/>
      <c r="M20" s="29"/>
      <c r="P20" s="8"/>
      <c r="S20" s="29"/>
    </row>
    <row r="21" spans="1:19" x14ac:dyDescent="0.25">
      <c r="A21" s="14" t="s">
        <v>46</v>
      </c>
      <c r="B21" s="42">
        <v>1</v>
      </c>
      <c r="C21" s="7"/>
      <c r="D21" s="7"/>
      <c r="F21" s="15"/>
      <c r="G21" s="35"/>
      <c r="J21" s="8"/>
      <c r="M21" s="29"/>
      <c r="P21" s="8"/>
      <c r="S21" s="29"/>
    </row>
    <row r="22" spans="1:19" x14ac:dyDescent="0.25">
      <c r="A22" s="12" t="str">
        <f>IF((B20=1),"Enter Cash Rent/ac"," ")</f>
        <v xml:space="preserve"> </v>
      </c>
      <c r="B22" s="41"/>
      <c r="C22" s="7"/>
      <c r="D22" s="7"/>
      <c r="F22" s="15"/>
      <c r="G22" s="35"/>
      <c r="J22" s="8"/>
      <c r="M22" s="29"/>
      <c r="P22" s="8"/>
      <c r="S22" s="29"/>
    </row>
    <row r="23" spans="1:19" x14ac:dyDescent="0.25">
      <c r="A23" s="14" t="str">
        <f>IF((B21=1),"Enter Share Rent Percentage ","")</f>
        <v xml:space="preserve">Enter Share Rent Percentage </v>
      </c>
      <c r="B23" s="43">
        <v>0.15</v>
      </c>
      <c r="C23" s="7"/>
      <c r="D23" s="7"/>
      <c r="F23" s="15"/>
      <c r="G23" s="35"/>
      <c r="J23" s="8"/>
      <c r="M23" s="29"/>
      <c r="P23" s="8"/>
      <c r="S23" s="29"/>
    </row>
    <row r="24" spans="1:19" x14ac:dyDescent="0.25">
      <c r="A24" s="12"/>
      <c r="F24" s="15"/>
      <c r="G24" s="35"/>
    </row>
    <row r="25" spans="1:19" ht="30" x14ac:dyDescent="0.25">
      <c r="A25" s="16" t="s">
        <v>6</v>
      </c>
      <c r="B25" s="4" t="s">
        <v>31</v>
      </c>
      <c r="C25" s="4" t="s">
        <v>30</v>
      </c>
      <c r="D25" s="4" t="s">
        <v>4</v>
      </c>
      <c r="E25" s="4" t="s">
        <v>64</v>
      </c>
      <c r="F25" s="23" t="s">
        <v>81</v>
      </c>
      <c r="G25" s="35"/>
      <c r="I25" s="30"/>
      <c r="J25" s="31"/>
      <c r="K25" s="31"/>
      <c r="L25" s="31"/>
      <c r="O25" s="30"/>
      <c r="P25" s="31"/>
      <c r="Q25" s="31"/>
      <c r="R25" s="31"/>
    </row>
    <row r="26" spans="1:19" x14ac:dyDescent="0.25">
      <c r="A26" s="12" t="s">
        <v>60</v>
      </c>
      <c r="B26" s="39">
        <f>2.8+32.5</f>
        <v>35.299999999999997</v>
      </c>
      <c r="C26" s="17">
        <v>1</v>
      </c>
      <c r="D26" s="9">
        <f t="shared" ref="D26:D45" si="0">B26*C26</f>
        <v>35.299999999999997</v>
      </c>
      <c r="E26" s="18">
        <f>D26*$B$4</f>
        <v>8825</v>
      </c>
      <c r="F26" s="24">
        <f>D26/$B$5</f>
        <v>2.2774193548387096</v>
      </c>
      <c r="G26" s="35"/>
      <c r="J26" s="18"/>
      <c r="K26" s="18"/>
      <c r="L26" s="19"/>
      <c r="P26" s="18"/>
      <c r="Q26" s="18"/>
      <c r="R26" s="19"/>
    </row>
    <row r="27" spans="1:19" x14ac:dyDescent="0.25">
      <c r="A27" s="12" t="s">
        <v>9</v>
      </c>
      <c r="B27" s="18">
        <f>B16</f>
        <v>0.9</v>
      </c>
      <c r="C27" s="19">
        <f>B6</f>
        <v>75</v>
      </c>
      <c r="D27" s="18">
        <f t="shared" si="0"/>
        <v>67.5</v>
      </c>
      <c r="E27" s="18">
        <f t="shared" ref="E27:E45" si="1">D27*$B$4</f>
        <v>16875</v>
      </c>
      <c r="F27" s="24">
        <f t="shared" ref="F27:F45" si="2">D27/$B$5</f>
        <v>4.354838709677419</v>
      </c>
      <c r="G27" s="35"/>
      <c r="J27" s="18"/>
      <c r="K27" s="18"/>
      <c r="L27" s="19"/>
      <c r="P27" s="18"/>
      <c r="Q27" s="18"/>
      <c r="R27" s="19"/>
    </row>
    <row r="28" spans="1:19" x14ac:dyDescent="0.25">
      <c r="A28" s="12" t="s">
        <v>10</v>
      </c>
      <c r="B28" s="18">
        <f>B11</f>
        <v>0.78</v>
      </c>
      <c r="C28" s="44">
        <v>170</v>
      </c>
      <c r="D28" s="18">
        <f t="shared" si="0"/>
        <v>132.6</v>
      </c>
      <c r="E28" s="18">
        <f t="shared" si="1"/>
        <v>33150</v>
      </c>
      <c r="F28" s="24">
        <f t="shared" si="2"/>
        <v>8.5548387096774192</v>
      </c>
      <c r="G28" s="35"/>
      <c r="J28" s="18"/>
      <c r="K28" s="18"/>
      <c r="L28" s="19"/>
      <c r="P28" s="18"/>
      <c r="Q28" s="18"/>
      <c r="R28" s="19"/>
    </row>
    <row r="29" spans="1:19" x14ac:dyDescent="0.25">
      <c r="A29" s="12" t="s">
        <v>12</v>
      </c>
      <c r="B29" s="18">
        <f>B13</f>
        <v>0.67</v>
      </c>
      <c r="C29" s="44">
        <v>0</v>
      </c>
      <c r="D29" s="18">
        <f t="shared" si="0"/>
        <v>0</v>
      </c>
      <c r="E29" s="18">
        <f t="shared" si="1"/>
        <v>0</v>
      </c>
      <c r="F29" s="24">
        <f t="shared" si="2"/>
        <v>0</v>
      </c>
      <c r="G29" s="35"/>
      <c r="J29" s="18"/>
      <c r="K29" s="18"/>
      <c r="L29" s="19"/>
      <c r="P29" s="18"/>
      <c r="Q29" s="18"/>
      <c r="R29" s="19"/>
    </row>
    <row r="30" spans="1:19" x14ac:dyDescent="0.25">
      <c r="A30" s="12" t="s">
        <v>11</v>
      </c>
      <c r="B30" s="18">
        <f>B12</f>
        <v>0.9</v>
      </c>
      <c r="C30" s="44">
        <v>0</v>
      </c>
      <c r="D30" s="18">
        <f t="shared" si="0"/>
        <v>0</v>
      </c>
      <c r="E30" s="18">
        <f t="shared" si="1"/>
        <v>0</v>
      </c>
      <c r="F30" s="24">
        <f t="shared" si="2"/>
        <v>0</v>
      </c>
      <c r="G30" s="35"/>
      <c r="J30" s="18"/>
      <c r="K30" s="18"/>
      <c r="L30" s="19"/>
      <c r="P30" s="18"/>
      <c r="Q30" s="18"/>
      <c r="R30" s="19"/>
    </row>
    <row r="31" spans="1:19" x14ac:dyDescent="0.25">
      <c r="A31" s="12" t="s">
        <v>13</v>
      </c>
      <c r="B31" s="39">
        <v>0</v>
      </c>
      <c r="C31" s="19">
        <v>1</v>
      </c>
      <c r="D31" s="18">
        <f t="shared" si="0"/>
        <v>0</v>
      </c>
      <c r="E31" s="18">
        <f t="shared" si="1"/>
        <v>0</v>
      </c>
      <c r="F31" s="24">
        <f t="shared" si="2"/>
        <v>0</v>
      </c>
      <c r="G31" s="35"/>
      <c r="J31" s="18"/>
      <c r="K31" s="18"/>
      <c r="L31" s="19"/>
      <c r="P31" s="18"/>
      <c r="Q31" s="18"/>
      <c r="R31" s="19"/>
    </row>
    <row r="32" spans="1:19" x14ac:dyDescent="0.25">
      <c r="A32" s="12" t="s">
        <v>32</v>
      </c>
      <c r="B32" s="39">
        <v>4.1500000000000004</v>
      </c>
      <c r="C32" s="44">
        <v>8</v>
      </c>
      <c r="D32" s="18">
        <f t="shared" si="0"/>
        <v>33.200000000000003</v>
      </c>
      <c r="E32" s="18">
        <f t="shared" si="1"/>
        <v>8300</v>
      </c>
      <c r="F32" s="24">
        <f t="shared" si="2"/>
        <v>2.1419354838709679</v>
      </c>
      <c r="G32" s="35"/>
      <c r="J32" s="18"/>
      <c r="K32" s="18"/>
      <c r="L32" s="19"/>
      <c r="P32" s="18"/>
      <c r="Q32" s="18"/>
      <c r="R32" s="19"/>
    </row>
    <row r="33" spans="1:18" x14ac:dyDescent="0.25">
      <c r="A33" s="12" t="s">
        <v>33</v>
      </c>
      <c r="B33" s="39">
        <v>4.9000000000000004</v>
      </c>
      <c r="C33" s="44">
        <v>1.6</v>
      </c>
      <c r="D33" s="18">
        <f t="shared" si="0"/>
        <v>7.8400000000000007</v>
      </c>
      <c r="E33" s="18">
        <f t="shared" si="1"/>
        <v>1960.0000000000002</v>
      </c>
      <c r="F33" s="24">
        <f t="shared" si="2"/>
        <v>0.50580645161290327</v>
      </c>
      <c r="G33" s="35"/>
      <c r="J33" s="18"/>
      <c r="K33" s="18"/>
      <c r="L33" s="19"/>
      <c r="P33" s="18"/>
      <c r="Q33" s="18"/>
      <c r="R33" s="19"/>
    </row>
    <row r="34" spans="1:18" x14ac:dyDescent="0.25">
      <c r="A34" s="12" t="s">
        <v>38</v>
      </c>
      <c r="B34" s="39">
        <v>1.41</v>
      </c>
      <c r="C34" s="44">
        <v>4</v>
      </c>
      <c r="D34" s="18">
        <f t="shared" si="0"/>
        <v>5.64</v>
      </c>
      <c r="E34" s="18">
        <f t="shared" si="1"/>
        <v>1410</v>
      </c>
      <c r="F34" s="24">
        <f t="shared" si="2"/>
        <v>0.36387096774193545</v>
      </c>
      <c r="G34" s="35"/>
      <c r="J34" s="18"/>
      <c r="K34" s="18"/>
      <c r="L34" s="19"/>
      <c r="P34" s="18"/>
      <c r="Q34" s="18"/>
      <c r="R34" s="19"/>
    </row>
    <row r="35" spans="1:18" x14ac:dyDescent="0.25">
      <c r="A35" s="12" t="s">
        <v>14</v>
      </c>
      <c r="B35" s="39">
        <v>3.65</v>
      </c>
      <c r="C35" s="19">
        <v>1</v>
      </c>
      <c r="D35" s="18">
        <f t="shared" si="0"/>
        <v>3.65</v>
      </c>
      <c r="E35" s="18">
        <f t="shared" si="1"/>
        <v>912.5</v>
      </c>
      <c r="F35" s="24">
        <f t="shared" si="2"/>
        <v>0.23548387096774193</v>
      </c>
      <c r="G35" s="35"/>
      <c r="J35" s="18"/>
      <c r="K35" s="18"/>
      <c r="L35" s="19"/>
      <c r="P35" s="18"/>
      <c r="Q35" s="18"/>
      <c r="R35" s="19"/>
    </row>
    <row r="36" spans="1:18" x14ac:dyDescent="0.25">
      <c r="A36" s="12" t="s">
        <v>15</v>
      </c>
      <c r="B36" s="39">
        <v>85.5</v>
      </c>
      <c r="C36" s="19">
        <v>1</v>
      </c>
      <c r="D36" s="18">
        <f t="shared" si="0"/>
        <v>85.5</v>
      </c>
      <c r="E36" s="18">
        <f t="shared" si="1"/>
        <v>21375</v>
      </c>
      <c r="F36" s="24">
        <f t="shared" si="2"/>
        <v>5.5161290322580649</v>
      </c>
      <c r="G36" s="35"/>
      <c r="J36" s="18"/>
      <c r="K36" s="18"/>
      <c r="L36" s="19"/>
      <c r="P36" s="18"/>
      <c r="Q36" s="18"/>
      <c r="R36" s="19"/>
    </row>
    <row r="37" spans="1:18" x14ac:dyDescent="0.25">
      <c r="A37" s="12" t="s">
        <v>16</v>
      </c>
      <c r="B37" s="9">
        <f>B17</f>
        <v>0.3</v>
      </c>
      <c r="C37" s="19">
        <f>B6</f>
        <v>75</v>
      </c>
      <c r="D37" s="18">
        <f t="shared" si="0"/>
        <v>22.5</v>
      </c>
      <c r="E37" s="18">
        <f t="shared" si="1"/>
        <v>5625</v>
      </c>
      <c r="F37" s="24">
        <f t="shared" si="2"/>
        <v>1.4516129032258065</v>
      </c>
      <c r="G37" s="35"/>
      <c r="J37" s="18"/>
      <c r="K37" s="18"/>
      <c r="L37" s="19"/>
      <c r="P37" s="18"/>
      <c r="Q37" s="18"/>
      <c r="R37" s="19"/>
    </row>
    <row r="38" spans="1:18" x14ac:dyDescent="0.25">
      <c r="A38" s="12" t="s">
        <v>40</v>
      </c>
      <c r="B38" s="18">
        <f>B14</f>
        <v>16.54</v>
      </c>
      <c r="C38" s="44">
        <v>0.33029999999999998</v>
      </c>
      <c r="D38" s="18">
        <f t="shared" si="0"/>
        <v>5.4631619999999996</v>
      </c>
      <c r="E38" s="18">
        <f t="shared" si="1"/>
        <v>1365.7904999999998</v>
      </c>
      <c r="F38" s="24">
        <f t="shared" si="2"/>
        <v>0.35246206451612899</v>
      </c>
      <c r="G38" s="35"/>
      <c r="J38" s="18"/>
      <c r="K38" s="18"/>
      <c r="L38" s="19"/>
      <c r="P38" s="18"/>
      <c r="Q38" s="18"/>
      <c r="R38" s="19"/>
    </row>
    <row r="39" spans="1:18" x14ac:dyDescent="0.25">
      <c r="A39" s="12" t="s">
        <v>41</v>
      </c>
      <c r="B39" s="18">
        <f>B15</f>
        <v>13.67</v>
      </c>
      <c r="C39" s="44">
        <f>0.0942+0.6518+0.2074</f>
        <v>0.95340000000000003</v>
      </c>
      <c r="D39" s="18">
        <f t="shared" si="0"/>
        <v>13.032978</v>
      </c>
      <c r="E39" s="18">
        <f t="shared" si="1"/>
        <v>3258.2444999999998</v>
      </c>
      <c r="F39" s="24">
        <f t="shared" si="2"/>
        <v>0.84083729032258059</v>
      </c>
      <c r="G39" s="35"/>
      <c r="J39" s="18"/>
      <c r="K39" s="18"/>
      <c r="L39" s="19"/>
      <c r="P39" s="18"/>
      <c r="Q39" s="18"/>
      <c r="R39" s="19"/>
    </row>
    <row r="40" spans="1:18" x14ac:dyDescent="0.25">
      <c r="A40" s="12" t="s">
        <v>19</v>
      </c>
      <c r="B40" s="18">
        <f>B10</f>
        <v>4</v>
      </c>
      <c r="C40" s="44">
        <f>7.2104+2.5825</f>
        <v>9.7928999999999995</v>
      </c>
      <c r="D40" s="18">
        <f t="shared" si="0"/>
        <v>39.171599999999998</v>
      </c>
      <c r="E40" s="18">
        <f t="shared" si="1"/>
        <v>9792.9</v>
      </c>
      <c r="F40" s="24">
        <f t="shared" si="2"/>
        <v>2.5271999999999997</v>
      </c>
      <c r="G40" s="35"/>
      <c r="J40" s="18"/>
      <c r="K40" s="18"/>
      <c r="L40" s="19"/>
      <c r="P40" s="18"/>
      <c r="Q40" s="18"/>
      <c r="R40" s="19"/>
    </row>
    <row r="41" spans="1:18" x14ac:dyDescent="0.25">
      <c r="A41" s="12" t="s">
        <v>17</v>
      </c>
      <c r="B41" s="18">
        <f>B10</f>
        <v>4</v>
      </c>
      <c r="C41" s="44">
        <v>35.466000000000001</v>
      </c>
      <c r="D41" s="18">
        <f t="shared" si="0"/>
        <v>141.864</v>
      </c>
      <c r="E41" s="18">
        <f t="shared" si="1"/>
        <v>35466</v>
      </c>
      <c r="F41" s="24">
        <f t="shared" si="2"/>
        <v>9.152516129032259</v>
      </c>
      <c r="G41" s="35"/>
      <c r="J41" s="18"/>
      <c r="K41" s="18"/>
      <c r="L41" s="19"/>
      <c r="P41" s="18"/>
      <c r="Q41" s="18"/>
      <c r="R41" s="19"/>
    </row>
    <row r="42" spans="1:18" x14ac:dyDescent="0.25">
      <c r="A42" s="12" t="s">
        <v>18</v>
      </c>
      <c r="B42" s="39">
        <v>28.87</v>
      </c>
      <c r="C42" s="19">
        <v>1</v>
      </c>
      <c r="D42" s="18">
        <f t="shared" si="0"/>
        <v>28.87</v>
      </c>
      <c r="E42" s="18">
        <f t="shared" si="1"/>
        <v>7217.5</v>
      </c>
      <c r="F42" s="24">
        <f t="shared" si="2"/>
        <v>1.8625806451612903</v>
      </c>
      <c r="G42" s="35"/>
      <c r="J42" s="18"/>
      <c r="K42" s="18"/>
      <c r="L42" s="19"/>
      <c r="P42" s="18"/>
      <c r="Q42" s="18"/>
      <c r="R42" s="19"/>
    </row>
    <row r="43" spans="1:18" x14ac:dyDescent="0.25">
      <c r="A43" s="12" t="s">
        <v>59</v>
      </c>
      <c r="B43" s="39">
        <v>9.25</v>
      </c>
      <c r="C43" s="19">
        <v>1</v>
      </c>
      <c r="D43" s="18">
        <f t="shared" si="0"/>
        <v>9.25</v>
      </c>
      <c r="E43" s="18">
        <f t="shared" si="1"/>
        <v>2312.5</v>
      </c>
      <c r="F43" s="24">
        <f t="shared" si="2"/>
        <v>0.59677419354838712</v>
      </c>
      <c r="G43" s="35"/>
      <c r="J43" s="18"/>
      <c r="K43" s="18"/>
      <c r="L43" s="19"/>
      <c r="P43" s="18"/>
      <c r="Q43" s="18"/>
      <c r="R43" s="19"/>
    </row>
    <row r="44" spans="1:18" x14ac:dyDescent="0.25">
      <c r="A44" s="12" t="s">
        <v>48</v>
      </c>
      <c r="B44" s="18">
        <f>IF((A22="Enter Cash Rent/ac"),B22,((B23*B6)*B5))</f>
        <v>174.375</v>
      </c>
      <c r="C44" s="19">
        <v>1</v>
      </c>
      <c r="D44" s="18">
        <f t="shared" si="0"/>
        <v>174.375</v>
      </c>
      <c r="E44" s="18">
        <f t="shared" si="1"/>
        <v>43593.75</v>
      </c>
      <c r="F44" s="24">
        <f t="shared" si="2"/>
        <v>11.25</v>
      </c>
      <c r="G44" s="35"/>
      <c r="J44" s="18"/>
      <c r="K44" s="18"/>
      <c r="L44" s="19"/>
      <c r="P44" s="18"/>
      <c r="Q44" s="18"/>
      <c r="R44" s="19"/>
    </row>
    <row r="45" spans="1:18" x14ac:dyDescent="0.25">
      <c r="A45" s="14" t="s">
        <v>7</v>
      </c>
      <c r="B45" s="40">
        <v>90.73</v>
      </c>
      <c r="C45" s="3">
        <v>1</v>
      </c>
      <c r="D45" s="2">
        <f t="shared" si="0"/>
        <v>90.73</v>
      </c>
      <c r="E45" s="2">
        <f t="shared" si="1"/>
        <v>22682.5</v>
      </c>
      <c r="F45" s="25">
        <f t="shared" si="2"/>
        <v>5.8535483870967742</v>
      </c>
      <c r="G45" s="35"/>
      <c r="J45" s="18"/>
      <c r="K45" s="18"/>
      <c r="L45" s="19"/>
      <c r="P45" s="18"/>
      <c r="Q45" s="18"/>
      <c r="R45" s="19"/>
    </row>
    <row r="46" spans="1:18" x14ac:dyDescent="0.25">
      <c r="A46" s="12" t="s">
        <v>5</v>
      </c>
      <c r="B46" s="18"/>
      <c r="C46" s="18"/>
      <c r="D46" s="18">
        <f t="shared" ref="D46" si="3">SUM(D26:D45)</f>
        <v>896.48673999999994</v>
      </c>
      <c r="E46" s="18">
        <f>SUM(E26:E45)</f>
        <v>224121.685</v>
      </c>
      <c r="F46" s="24">
        <f>SUM(F26:F45)</f>
        <v>57.837854193548381</v>
      </c>
      <c r="G46" s="35"/>
      <c r="I46" s="1"/>
      <c r="J46" s="18"/>
      <c r="K46" s="18"/>
      <c r="L46" s="19"/>
      <c r="P46" s="18"/>
      <c r="Q46" s="18"/>
      <c r="R46" s="19"/>
    </row>
    <row r="47" spans="1:18" ht="15.75" thickBot="1" x14ac:dyDescent="0.3">
      <c r="A47" s="20"/>
      <c r="B47" s="21"/>
      <c r="C47" s="21"/>
      <c r="D47" s="21"/>
      <c r="E47" s="21"/>
      <c r="F47" s="22"/>
      <c r="G47" s="35"/>
    </row>
    <row r="48" spans="1:18" x14ac:dyDescent="0.25">
      <c r="A48" s="12" t="s">
        <v>58</v>
      </c>
      <c r="B48" s="1"/>
      <c r="C48" s="1"/>
      <c r="D48" s="1"/>
      <c r="G48" s="35"/>
    </row>
    <row r="49" spans="1:7" x14ac:dyDescent="0.25">
      <c r="A49" s="48" t="s">
        <v>83</v>
      </c>
      <c r="B49" s="35"/>
      <c r="C49" s="35"/>
      <c r="D49" s="35"/>
      <c r="E49" s="35"/>
      <c r="F49" s="35"/>
      <c r="G49" s="35"/>
    </row>
    <row r="50" spans="1:7" x14ac:dyDescent="0.25">
      <c r="A50" s="48" t="s">
        <v>84</v>
      </c>
      <c r="B50" s="35"/>
      <c r="C50" s="35"/>
      <c r="D50" s="35"/>
      <c r="E50" s="35"/>
      <c r="F50" s="35"/>
      <c r="G50" s="35"/>
    </row>
  </sheetData>
  <pageMargins left="0.7" right="0.7" top="0.75" bottom="0.75" header="0.3" footer="0.3"/>
  <pageSetup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CORN</vt:lpstr>
      <vt:lpstr>SOYBEANS</vt:lpstr>
      <vt:lpstr>COTTON</vt:lpstr>
      <vt:lpstr>RICE Southwest</vt:lpstr>
      <vt:lpstr>RICE Northeast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A Deliberto</dc:creator>
  <cp:lastModifiedBy>Michael A Deliberto</cp:lastModifiedBy>
  <cp:lastPrinted>2023-03-03T14:31:40Z</cp:lastPrinted>
  <dcterms:created xsi:type="dcterms:W3CDTF">2017-04-19T12:17:50Z</dcterms:created>
  <dcterms:modified xsi:type="dcterms:W3CDTF">2023-03-03T16:34:01Z</dcterms:modified>
</cp:coreProperties>
</file>